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va\Documents\ARK Group International Ltd\2023\"/>
    </mc:Choice>
  </mc:AlternateContent>
  <xr:revisionPtr revIDLastSave="0" documentId="13_ncr:1_{2F10D275-42EE-443A-9CB1-10699508AA7D}" xr6:coauthVersionLast="47" xr6:coauthVersionMax="47" xr10:uidLastSave="{00000000-0000-0000-0000-000000000000}"/>
  <bookViews>
    <workbookView xWindow="-110" yWindow="-110" windowWidth="19420" windowHeight="10300" tabRatio="796" xr2:uid="{A9057B0E-FB60-4140-9564-369D3A17A7FD}"/>
  </bookViews>
  <sheets>
    <sheet name="Dashboard" sheetId="2" r:id="rId1"/>
    <sheet name="Revenue model" sheetId="5" r:id="rId2"/>
    <sheet name="Expenditure (Budget)" sheetId="4" r:id="rId3"/>
    <sheet name="Cashflow forecast (monthly)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8" l="1"/>
  <c r="Z38" i="8"/>
  <c r="D3" i="2"/>
  <c r="W40" i="8"/>
  <c r="X40" i="8"/>
  <c r="Y40" i="8"/>
  <c r="Y27" i="8"/>
  <c r="Y38" i="8" s="1"/>
  <c r="Z27" i="8"/>
  <c r="Y28" i="8"/>
  <c r="Z28" i="8"/>
  <c r="Y29" i="8"/>
  <c r="Z29" i="8"/>
  <c r="Y30" i="8"/>
  <c r="Z30" i="8"/>
  <c r="Y31" i="8"/>
  <c r="Z31" i="8"/>
  <c r="Y32" i="8"/>
  <c r="Z32" i="8"/>
  <c r="Y33" i="8"/>
  <c r="Z33" i="8"/>
  <c r="Y34" i="8"/>
  <c r="Z34" i="8"/>
  <c r="Y35" i="8"/>
  <c r="Z35" i="8"/>
  <c r="Y36" i="8"/>
  <c r="Z36" i="8"/>
  <c r="Y37" i="8"/>
  <c r="Z37" i="8"/>
  <c r="X27" i="8"/>
  <c r="X28" i="8"/>
  <c r="X38" i="8" s="1"/>
  <c r="X29" i="8"/>
  <c r="X30" i="8"/>
  <c r="X31" i="8"/>
  <c r="X32" i="8"/>
  <c r="X33" i="8"/>
  <c r="X34" i="8"/>
  <c r="X35" i="8"/>
  <c r="X36" i="8"/>
  <c r="X37" i="8"/>
  <c r="W37" i="8"/>
  <c r="W36" i="8"/>
  <c r="W35" i="8"/>
  <c r="W34" i="8"/>
  <c r="W33" i="8"/>
  <c r="W32" i="8"/>
  <c r="W31" i="8"/>
  <c r="W30" i="8"/>
  <c r="W29" i="8"/>
  <c r="W28" i="8"/>
  <c r="W27" i="8"/>
  <c r="X14" i="8"/>
  <c r="Y14" i="8"/>
  <c r="Z14" i="8"/>
  <c r="X15" i="8"/>
  <c r="Y15" i="8"/>
  <c r="Z15" i="8"/>
  <c r="X16" i="8"/>
  <c r="Y16" i="8"/>
  <c r="Z16" i="8"/>
  <c r="X17" i="8"/>
  <c r="Y17" i="8"/>
  <c r="Z17" i="8"/>
  <c r="X18" i="8"/>
  <c r="Y18" i="8"/>
  <c r="Z18" i="8"/>
  <c r="X19" i="8"/>
  <c r="Y19" i="8"/>
  <c r="Z19" i="8"/>
  <c r="X20" i="8"/>
  <c r="Y20" i="8"/>
  <c r="Z20" i="8"/>
  <c r="X21" i="8"/>
  <c r="Y21" i="8"/>
  <c r="Z21" i="8"/>
  <c r="X22" i="8"/>
  <c r="Y22" i="8"/>
  <c r="Z22" i="8"/>
  <c r="X23" i="8"/>
  <c r="Y23" i="8"/>
  <c r="Z23" i="8"/>
  <c r="X24" i="8"/>
  <c r="Y24" i="8"/>
  <c r="Z24" i="8"/>
  <c r="X25" i="8"/>
  <c r="Y25" i="8"/>
  <c r="Z25" i="8"/>
  <c r="W25" i="8"/>
  <c r="W24" i="8"/>
  <c r="W23" i="8"/>
  <c r="W22" i="8"/>
  <c r="W21" i="8"/>
  <c r="W20" i="8"/>
  <c r="W19" i="8"/>
  <c r="W18" i="8"/>
  <c r="W17" i="8"/>
  <c r="W16" i="8"/>
  <c r="W15" i="8"/>
  <c r="W14" i="8"/>
  <c r="W26" i="8"/>
  <c r="Y13" i="8"/>
  <c r="Z13" i="8"/>
  <c r="X13" i="8"/>
  <c r="W13" i="8"/>
  <c r="V13" i="8"/>
  <c r="U13" i="8"/>
  <c r="V14" i="8"/>
  <c r="W10" i="8"/>
  <c r="V10" i="8"/>
  <c r="X10" i="8"/>
  <c r="Y10" i="8"/>
  <c r="W5" i="8"/>
  <c r="X5" i="8"/>
  <c r="Y5" i="8"/>
  <c r="Z5" i="8"/>
  <c r="W6" i="8"/>
  <c r="X6" i="8"/>
  <c r="Y6" i="8"/>
  <c r="Z6" i="8"/>
  <c r="W7" i="8"/>
  <c r="X7" i="8"/>
  <c r="Y7" i="8"/>
  <c r="Z7" i="8"/>
  <c r="W8" i="8"/>
  <c r="X8" i="8"/>
  <c r="Y8" i="8"/>
  <c r="Z8" i="8"/>
  <c r="W9" i="8"/>
  <c r="X9" i="8"/>
  <c r="Y9" i="8"/>
  <c r="Z9" i="8"/>
  <c r="W4" i="8"/>
  <c r="X4" i="8"/>
  <c r="Y4" i="8"/>
  <c r="Z4" i="8"/>
  <c r="B37" i="8"/>
  <c r="B36" i="8"/>
  <c r="B35" i="8"/>
  <c r="B34" i="8"/>
  <c r="B33" i="8"/>
  <c r="B32" i="8"/>
  <c r="B31" i="8"/>
  <c r="B30" i="8"/>
  <c r="B29" i="8"/>
  <c r="B28" i="8"/>
  <c r="A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E21" i="4"/>
  <c r="E22" i="4"/>
  <c r="E23" i="4"/>
  <c r="E24" i="4"/>
  <c r="E25" i="4"/>
  <c r="E26" i="4"/>
  <c r="E27" i="4"/>
  <c r="E28" i="4"/>
  <c r="E29" i="4"/>
  <c r="E30" i="4"/>
  <c r="E20" i="4"/>
  <c r="E7" i="4"/>
  <c r="E8" i="4"/>
  <c r="E9" i="4"/>
  <c r="E10" i="4"/>
  <c r="E11" i="4"/>
  <c r="E12" i="4"/>
  <c r="E13" i="4"/>
  <c r="E14" i="4"/>
  <c r="E15" i="4"/>
  <c r="E16" i="4"/>
  <c r="E17" i="4"/>
  <c r="E18" i="4"/>
  <c r="E6" i="4"/>
  <c r="F17" i="4"/>
  <c r="F16" i="4"/>
  <c r="F25" i="4"/>
  <c r="F19" i="4" s="1"/>
  <c r="G26" i="4"/>
  <c r="G20" i="4"/>
  <c r="F20" i="4"/>
  <c r="F6" i="4"/>
  <c r="G6" i="4"/>
  <c r="H20" i="4"/>
  <c r="H6" i="4"/>
  <c r="K3" i="5"/>
  <c r="J3" i="5"/>
  <c r="I3" i="5"/>
  <c r="K13" i="5"/>
  <c r="K11" i="5"/>
  <c r="K10" i="5"/>
  <c r="K5" i="5"/>
  <c r="K6" i="5"/>
  <c r="K7" i="5"/>
  <c r="K8" i="5"/>
  <c r="J8" i="5"/>
  <c r="J7" i="5"/>
  <c r="J6" i="5"/>
  <c r="H6" i="5"/>
  <c r="D4" i="2"/>
  <c r="J5" i="5"/>
  <c r="G21" i="4"/>
  <c r="G22" i="4"/>
  <c r="G23" i="4"/>
  <c r="G24" i="4"/>
  <c r="G27" i="4"/>
  <c r="G28" i="4"/>
  <c r="G29" i="4"/>
  <c r="G30" i="4"/>
  <c r="F21" i="4"/>
  <c r="F22" i="4"/>
  <c r="F23" i="4"/>
  <c r="F24" i="4"/>
  <c r="F26" i="4"/>
  <c r="F27" i="4"/>
  <c r="F28" i="4"/>
  <c r="F29" i="4"/>
  <c r="F30" i="4"/>
  <c r="G7" i="4"/>
  <c r="G8" i="4"/>
  <c r="G9" i="4"/>
  <c r="G10" i="4"/>
  <c r="G11" i="4"/>
  <c r="G12" i="4"/>
  <c r="G13" i="4"/>
  <c r="G14" i="4"/>
  <c r="G15" i="4"/>
  <c r="G16" i="4"/>
  <c r="G17" i="4"/>
  <c r="G18" i="4"/>
  <c r="F7" i="4"/>
  <c r="F8" i="4"/>
  <c r="F9" i="4"/>
  <c r="F10" i="4"/>
  <c r="F11" i="4"/>
  <c r="F12" i="4"/>
  <c r="F13" i="4"/>
  <c r="F14" i="4"/>
  <c r="F15" i="4"/>
  <c r="F18" i="4"/>
  <c r="AF10" i="5"/>
  <c r="AG10" i="5"/>
  <c r="AH10" i="5"/>
  <c r="AI10" i="5"/>
  <c r="F11" i="5"/>
  <c r="E11" i="5"/>
  <c r="I10" i="5"/>
  <c r="F10" i="5"/>
  <c r="E10" i="5"/>
  <c r="L10" i="5"/>
  <c r="L11" i="5"/>
  <c r="Z40" i="8" l="1"/>
  <c r="W38" i="8"/>
  <c r="F5" i="4"/>
  <c r="F3" i="4" s="1"/>
  <c r="G19" i="4"/>
  <c r="G13" i="5" l="1"/>
  <c r="F13" i="5"/>
  <c r="G8" i="5"/>
  <c r="F8" i="5"/>
  <c r="F7" i="5"/>
  <c r="G7" i="5"/>
  <c r="G6" i="5"/>
  <c r="F6" i="5"/>
  <c r="N11" i="5"/>
  <c r="H8" i="5" l="1"/>
  <c r="M11" i="5"/>
  <c r="U11" i="5"/>
  <c r="V11" i="5"/>
  <c r="W11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C4" i="8"/>
  <c r="C5" i="8"/>
  <c r="C6" i="8"/>
  <c r="C9" i="8"/>
  <c r="C13" i="8"/>
  <c r="C14" i="8"/>
  <c r="C15" i="8"/>
  <c r="C16" i="8"/>
  <c r="C17" i="8"/>
  <c r="C18" i="8"/>
  <c r="C19" i="8"/>
  <c r="C20" i="8"/>
  <c r="C21" i="8"/>
  <c r="G11" i="5" l="1"/>
  <c r="G10" i="5"/>
  <c r="J10" i="5" s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H8" i="8"/>
  <c r="I8" i="8"/>
  <c r="P8" i="8"/>
  <c r="Q8" i="8"/>
  <c r="F7" i="8"/>
  <c r="N7" i="8"/>
  <c r="V7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D4" i="8"/>
  <c r="E4" i="8"/>
  <c r="F4" i="8"/>
  <c r="G14" i="8"/>
  <c r="H13" i="5"/>
  <c r="J13" i="5"/>
  <c r="C8" i="8"/>
  <c r="C7" i="8"/>
  <c r="C10" i="8" s="1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C32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C38" i="8" s="1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F14" i="8"/>
  <c r="E14" i="8"/>
  <c r="D14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H11" i="5" l="1"/>
  <c r="H10" i="5"/>
  <c r="U7" i="8"/>
  <c r="T7" i="8"/>
  <c r="T10" i="8" s="1"/>
  <c r="L7" i="8"/>
  <c r="D7" i="8"/>
  <c r="O8" i="8"/>
  <c r="G8" i="8"/>
  <c r="M7" i="8"/>
  <c r="S7" i="8"/>
  <c r="K7" i="8"/>
  <c r="V8" i="8"/>
  <c r="N8" i="8"/>
  <c r="F8" i="8"/>
  <c r="F10" i="8" s="1"/>
  <c r="E7" i="8"/>
  <c r="R7" i="8"/>
  <c r="J7" i="8"/>
  <c r="U8" i="8"/>
  <c r="M8" i="8"/>
  <c r="M10" i="8" s="1"/>
  <c r="E8" i="8"/>
  <c r="T8" i="8"/>
  <c r="L8" i="8"/>
  <c r="D8" i="8"/>
  <c r="I7" i="8"/>
  <c r="P7" i="8"/>
  <c r="P10" i="8" s="1"/>
  <c r="H7" i="8"/>
  <c r="S8" i="8"/>
  <c r="S10" i="8" s="1"/>
  <c r="K8" i="8"/>
  <c r="Q7" i="8"/>
  <c r="O7" i="8"/>
  <c r="G7" i="8"/>
  <c r="R8" i="8"/>
  <c r="J8" i="8"/>
  <c r="R10" i="8"/>
  <c r="H7" i="5"/>
  <c r="J10" i="8"/>
  <c r="H10" i="8"/>
  <c r="I10" i="8"/>
  <c r="U10" i="8"/>
  <c r="N10" i="8"/>
  <c r="I13" i="5"/>
  <c r="I7" i="5"/>
  <c r="I6" i="5"/>
  <c r="J11" i="5"/>
  <c r="I8" i="5"/>
  <c r="R25" i="4"/>
  <c r="S25" i="4"/>
  <c r="K19" i="4"/>
  <c r="H30" i="4"/>
  <c r="J30" i="4" s="1"/>
  <c r="I30" i="4" s="1"/>
  <c r="H28" i="4"/>
  <c r="J28" i="4" s="1"/>
  <c r="I28" i="4" s="1"/>
  <c r="H29" i="4"/>
  <c r="J29" i="4" s="1"/>
  <c r="I29" i="4" s="1"/>
  <c r="H26" i="4"/>
  <c r="J26" i="4" s="1"/>
  <c r="I26" i="4" s="1"/>
  <c r="H27" i="4"/>
  <c r="J27" i="4" s="1"/>
  <c r="I27" i="4" s="1"/>
  <c r="N25" i="4"/>
  <c r="E32" i="8" s="1"/>
  <c r="E38" i="8" s="1"/>
  <c r="F32" i="8"/>
  <c r="F38" i="8" s="1"/>
  <c r="P25" i="4"/>
  <c r="K32" i="8"/>
  <c r="K38" i="8" s="1"/>
  <c r="U25" i="4"/>
  <c r="V25" i="4"/>
  <c r="N32" i="8"/>
  <c r="N38" i="8" s="1"/>
  <c r="X25" i="4"/>
  <c r="Y25" i="4"/>
  <c r="P32" i="8" s="1"/>
  <c r="P38" i="8" s="1"/>
  <c r="Q32" i="8"/>
  <c r="Q38" i="8" s="1"/>
  <c r="AA25" i="4"/>
  <c r="AB25" i="4"/>
  <c r="AD25" i="4"/>
  <c r="U32" i="8" s="1"/>
  <c r="U38" i="8" s="1"/>
  <c r="AE25" i="4"/>
  <c r="M25" i="4"/>
  <c r="H24" i="4"/>
  <c r="J24" i="4" s="1"/>
  <c r="I24" i="4" s="1"/>
  <c r="H23" i="4"/>
  <c r="J23" i="4" s="1"/>
  <c r="I23" i="4" s="1"/>
  <c r="H22" i="4"/>
  <c r="J22" i="4" s="1"/>
  <c r="I22" i="4" s="1"/>
  <c r="H18" i="4"/>
  <c r="J18" i="4" s="1"/>
  <c r="I18" i="4" s="1"/>
  <c r="H17" i="4"/>
  <c r="K10" i="8" l="1"/>
  <c r="O10" i="8"/>
  <c r="J17" i="4"/>
  <c r="I17" i="4" s="1"/>
  <c r="V32" i="8"/>
  <c r="L32" i="8"/>
  <c r="L38" i="8" s="1"/>
  <c r="M32" i="8"/>
  <c r="J32" i="8"/>
  <c r="D32" i="8"/>
  <c r="D38" i="8" s="1"/>
  <c r="I32" i="8"/>
  <c r="J20" i="4"/>
  <c r="I20" i="4" s="1"/>
  <c r="S32" i="8"/>
  <c r="O32" i="8"/>
  <c r="O38" i="8" s="1"/>
  <c r="G25" i="4"/>
  <c r="T32" i="8"/>
  <c r="R32" i="8"/>
  <c r="H32" i="8"/>
  <c r="G32" i="8"/>
  <c r="G38" i="8" s="1"/>
  <c r="D10" i="8"/>
  <c r="G10" i="8"/>
  <c r="Q10" i="8"/>
  <c r="Q40" i="8" s="1"/>
  <c r="L10" i="8"/>
  <c r="E10" i="8"/>
  <c r="E40" i="8" s="1"/>
  <c r="F40" i="8"/>
  <c r="P40" i="8"/>
  <c r="K40" i="8"/>
  <c r="N40" i="8"/>
  <c r="U40" i="8"/>
  <c r="C40" i="8"/>
  <c r="C43" i="8" s="1"/>
  <c r="D42" i="8" s="1"/>
  <c r="C4" i="2"/>
  <c r="G5" i="4"/>
  <c r="G3" i="4" s="1"/>
  <c r="I11" i="5"/>
  <c r="H25" i="4"/>
  <c r="J25" i="4" s="1"/>
  <c r="I25" i="4" s="1"/>
  <c r="H21" i="4"/>
  <c r="H19" i="4" s="1"/>
  <c r="H40" i="8" l="1"/>
  <c r="H38" i="8"/>
  <c r="J38" i="8"/>
  <c r="J40" i="8" s="1"/>
  <c r="M38" i="8"/>
  <c r="M40" i="8" s="1"/>
  <c r="V38" i="8"/>
  <c r="V40" i="8" s="1"/>
  <c r="T38" i="8"/>
  <c r="T40" i="8" s="1"/>
  <c r="S38" i="8"/>
  <c r="S40" i="8" s="1"/>
  <c r="R38" i="8"/>
  <c r="R40" i="8" s="1"/>
  <c r="I38" i="8"/>
  <c r="I40" i="8" s="1"/>
  <c r="O40" i="8"/>
  <c r="D40" i="8"/>
  <c r="D43" i="8" s="1"/>
  <c r="E42" i="8" s="1"/>
  <c r="E43" i="8" s="1"/>
  <c r="F42" i="8" s="1"/>
  <c r="F43" i="8" s="1"/>
  <c r="G42" i="8" s="1"/>
  <c r="L40" i="8"/>
  <c r="G40" i="8"/>
  <c r="J21" i="4"/>
  <c r="I21" i="4" s="1"/>
  <c r="I19" i="4" s="1"/>
  <c r="B5" i="2"/>
  <c r="I5" i="5"/>
  <c r="B4" i="2" s="1"/>
  <c r="B3" i="2" l="1"/>
  <c r="G43" i="8"/>
  <c r="H42" i="8" s="1"/>
  <c r="H43" i="8" s="1"/>
  <c r="I42" i="8" s="1"/>
  <c r="I43" i="8" s="1"/>
  <c r="J42" i="8" s="1"/>
  <c r="J43" i="8" s="1"/>
  <c r="K42" i="8" s="1"/>
  <c r="K43" i="8" s="1"/>
  <c r="L42" i="8" s="1"/>
  <c r="L43" i="8" s="1"/>
  <c r="M42" i="8" s="1"/>
  <c r="M43" i="8" s="1"/>
  <c r="N42" i="8" s="1"/>
  <c r="N43" i="8" s="1"/>
  <c r="O42" i="8" s="1"/>
  <c r="O43" i="8" s="1"/>
  <c r="P42" i="8" s="1"/>
  <c r="P43" i="8" s="1"/>
  <c r="Q42" i="8" s="1"/>
  <c r="Q43" i="8" s="1"/>
  <c r="R42" i="8" s="1"/>
  <c r="R43" i="8" s="1"/>
  <c r="S42" i="8" s="1"/>
  <c r="S43" i="8" s="1"/>
  <c r="T42" i="8" s="1"/>
  <c r="T43" i="8" s="1"/>
  <c r="U42" i="8" s="1"/>
  <c r="U43" i="8" s="1"/>
  <c r="V42" i="8" s="1"/>
  <c r="V43" i="8" s="1"/>
  <c r="W42" i="8" s="1"/>
  <c r="W43" i="8" s="1"/>
  <c r="X42" i="8" s="1"/>
  <c r="X43" i="8" s="1"/>
  <c r="Y42" i="8" s="1"/>
  <c r="Y43" i="8" s="1"/>
  <c r="Z42" i="8" s="1"/>
  <c r="Z43" i="8" s="1"/>
  <c r="J19" i="4"/>
  <c r="C5" i="2"/>
  <c r="C3" i="2" s="1"/>
  <c r="E4" i="2"/>
  <c r="H16" i="4"/>
  <c r="H9" i="4"/>
  <c r="J9" i="4" s="1"/>
  <c r="I9" i="4" s="1"/>
  <c r="H10" i="4"/>
  <c r="J10" i="4" s="1"/>
  <c r="I10" i="4" s="1"/>
  <c r="H11" i="4"/>
  <c r="J11" i="4" s="1"/>
  <c r="I11" i="4" s="1"/>
  <c r="H12" i="4"/>
  <c r="J12" i="4" s="1"/>
  <c r="I12" i="4" s="1"/>
  <c r="H13" i="4"/>
  <c r="H14" i="4"/>
  <c r="J14" i="4" s="1"/>
  <c r="I14" i="4" s="1"/>
  <c r="H15" i="4"/>
  <c r="J15" i="4" s="1"/>
  <c r="I15" i="4" s="1"/>
  <c r="H7" i="4"/>
  <c r="H8" i="4"/>
  <c r="J8" i="4" s="1"/>
  <c r="I8" i="4" s="1"/>
  <c r="H5" i="4" l="1"/>
  <c r="H3" i="4" s="1"/>
  <c r="D5" i="2" s="1"/>
  <c r="J16" i="4"/>
  <c r="I16" i="4" s="1"/>
  <c r="J13" i="4"/>
  <c r="I13" i="4" s="1"/>
  <c r="J7" i="4"/>
  <c r="I7" i="4" s="1"/>
  <c r="J6" i="4"/>
  <c r="F3" i="2" l="1"/>
  <c r="E5" i="2"/>
  <c r="I6" i="4"/>
  <c r="E3" i="2" l="1"/>
  <c r="J5" i="4"/>
  <c r="K5" i="4" s="1"/>
  <c r="I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Joevas Asare</author>
  </authors>
  <commentList>
    <comment ref="E10" authorId="0" shapeId="0" xr:uid="{1BBEB6AA-6EC5-43B3-B303-BE4A95C615E0}">
      <text>
        <r>
          <rPr>
            <b/>
            <sz val="9"/>
            <color indexed="81"/>
            <rFont val="Tahoma"/>
            <family val="2"/>
          </rPr>
          <t>Joevas Asare:</t>
        </r>
        <r>
          <rPr>
            <sz val="9"/>
            <color indexed="81"/>
            <rFont val="Tahoma"/>
            <family val="2"/>
          </rPr>
          <t xml:space="preserve">
See assumption A</t>
        </r>
      </text>
    </comment>
    <comment ref="E11" authorId="0" shapeId="0" xr:uid="{14005DE7-9F05-45E7-88A8-13A046CFD359}">
      <text>
        <r>
          <rPr>
            <b/>
            <sz val="9"/>
            <color indexed="81"/>
            <rFont val="Tahoma"/>
            <family val="2"/>
          </rPr>
          <t>Joevas Asare:</t>
        </r>
        <r>
          <rPr>
            <sz val="9"/>
            <color indexed="81"/>
            <rFont val="Tahoma"/>
            <family val="2"/>
          </rPr>
          <t xml:space="preserve">
See assumption B</t>
        </r>
      </text>
    </comment>
    <comment ref="E13" authorId="0" shapeId="0" xr:uid="{C2B3F973-43FD-4139-A935-28A44A44E72B}">
      <text>
        <r>
          <rPr>
            <b/>
            <sz val="9"/>
            <color indexed="81"/>
            <rFont val="Tahoma"/>
            <family val="2"/>
          </rPr>
          <t>Joevas Asare:</t>
        </r>
        <r>
          <rPr>
            <sz val="9"/>
            <color indexed="81"/>
            <rFont val="Tahoma"/>
            <family val="2"/>
          </rPr>
          <t xml:space="preserve">
See assumption 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tc={66964E31-3DA6-4D90-B3F0-42DA33E01A0E}</author>
    <author>tc={0EC59A9C-15FC-4C59-B8E0-AF20DF38C013}</author>
    <author>tc={8BB74DBB-E3FE-4D46-8880-1E1CC2F26455}</author>
  </authors>
  <commentList>
    <comment ref="D6" authorId="0" shapeId="0" xr:uid="{66964E31-3DA6-4D90-B3F0-42DA33E01A0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Net wage approx. £3,129.54
</t>
      </text>
    </comment>
    <comment ref="D9" authorId="1" shapeId="0" xr:uid="{0EC59A9C-15FC-4C59-B8E0-AF20DF38C01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Net wage approx. £2,017
</t>
      </text>
    </comment>
    <comment ref="D10" authorId="2" shapeId="0" xr:uid="{8BB74DBB-E3FE-4D46-8880-1E1CC2F26455}">
      <text>
        <t>[Threaded comment]
Your version of Excel allows you to read this threaded comment; however, any edits to it will get removed if the file is opened in a newer version of Excel. Learn more: https://go.microsoft.com/fwlink/?linkid=870924
Comment:
    Net wage approx. 1,738.92</t>
      </text>
    </comment>
  </commentList>
</comments>
</file>

<file path=xl/sharedStrings.xml><?xml version="1.0" encoding="utf-8"?>
<sst xmlns="http://schemas.openxmlformats.org/spreadsheetml/2006/main" count="165" uniqueCount="101">
  <si>
    <t>Unit</t>
  </si>
  <si>
    <t>Profit</t>
  </si>
  <si>
    <t>Monthly</t>
  </si>
  <si>
    <t>HR (Staff and Suppliers)</t>
  </si>
  <si>
    <t>Number of Units</t>
  </si>
  <si>
    <t>Unit cost (GBP)</t>
  </si>
  <si>
    <t xml:space="preserve">Investor contribution (GBP)  </t>
  </si>
  <si>
    <t>Revenue contribution (GBP)</t>
  </si>
  <si>
    <t xml:space="preserve">Revenue contribution % of total </t>
  </si>
  <si>
    <t>Type</t>
  </si>
  <si>
    <t>Salary (FTE)</t>
  </si>
  <si>
    <t>Training and learning</t>
  </si>
  <si>
    <t>Phase 1</t>
  </si>
  <si>
    <t>Phase 2</t>
  </si>
  <si>
    <t>Administrator</t>
  </si>
  <si>
    <t>Research Director</t>
  </si>
  <si>
    <t>Finance Manager</t>
  </si>
  <si>
    <t>Day rate contracts</t>
  </si>
  <si>
    <t xml:space="preserve">Expert Advisors </t>
  </si>
  <si>
    <t>Operational Expenses</t>
  </si>
  <si>
    <t>Travel (international)</t>
  </si>
  <si>
    <t>IT &amp; office supplies</t>
  </si>
  <si>
    <t>Accomodation (international)</t>
  </si>
  <si>
    <t>Office rent (UK)</t>
  </si>
  <si>
    <t>Capital cost</t>
  </si>
  <si>
    <t>Fixed</t>
  </si>
  <si>
    <t>Variable</t>
  </si>
  <si>
    <t>Avg, flight</t>
  </si>
  <si>
    <t>Travel (UK)</t>
  </si>
  <si>
    <t>Accomodation (UK)</t>
  </si>
  <si>
    <t>Avg, per trip</t>
  </si>
  <si>
    <t>Per night</t>
  </si>
  <si>
    <t>Milestone contract</t>
  </si>
  <si>
    <t>Portal development- grant access portal</t>
  </si>
  <si>
    <t>Legal costs</t>
  </si>
  <si>
    <t>Marketing</t>
  </si>
  <si>
    <t>IT and website maintenance costs</t>
  </si>
  <si>
    <t xml:space="preserve">Total </t>
  </si>
  <si>
    <t>Indicative Budget, Phase 1 &amp; 2: May 2022 - December 2023</t>
  </si>
  <si>
    <t>P1 &amp; P2</t>
  </si>
  <si>
    <t xml:space="preserve">Subscriptions </t>
  </si>
  <si>
    <t>Subscription Fee</t>
  </si>
  <si>
    <t>SGBs</t>
  </si>
  <si>
    <t>Client type</t>
  </si>
  <si>
    <t>SGB Grantees</t>
  </si>
  <si>
    <t>Annual</t>
  </si>
  <si>
    <t>Phase 1 cost (GBP)</t>
  </si>
  <si>
    <t>Phase 2 cost (GBP)</t>
  </si>
  <si>
    <t>P1 &amp; 2 cost (GBP)</t>
  </si>
  <si>
    <t>Phase 1 revenue (GBP)</t>
  </si>
  <si>
    <t>Phase 2 revenue (GBP)</t>
  </si>
  <si>
    <t>P1 &amp; P2 revenue (GBP)</t>
  </si>
  <si>
    <t>Diaspora investors</t>
  </si>
  <si>
    <t xml:space="preserve">Investors </t>
  </si>
  <si>
    <t xml:space="preserve">Commission </t>
  </si>
  <si>
    <t>Contracts</t>
  </si>
  <si>
    <t>Deals</t>
  </si>
  <si>
    <t xml:space="preserve">Grant commission </t>
  </si>
  <si>
    <t>Unit income (GBP)</t>
  </si>
  <si>
    <t>Phase 1 units target</t>
  </si>
  <si>
    <t>Phase 2 units target</t>
  </si>
  <si>
    <t>Total units target</t>
  </si>
  <si>
    <t>Percentage (8%)</t>
  </si>
  <si>
    <t>Grant access</t>
  </si>
  <si>
    <t>Investment readiness</t>
  </si>
  <si>
    <t>Percentage (5%)</t>
  </si>
  <si>
    <t>Grant providers</t>
  </si>
  <si>
    <t>Income steam</t>
  </si>
  <si>
    <t>Revenue</t>
  </si>
  <si>
    <t>Costs</t>
  </si>
  <si>
    <t>Total for P1 &amp; P2</t>
  </si>
  <si>
    <t>ASSUMPTIONS</t>
  </si>
  <si>
    <t>Diaspora investor deals</t>
  </si>
  <si>
    <t>Anchor contracts</t>
  </si>
  <si>
    <t>Expected income, Phase 1 &amp; 2: May 2022 - December 2023</t>
  </si>
  <si>
    <t>Investment readiness contracts</t>
  </si>
  <si>
    <t>INCOME</t>
  </si>
  <si>
    <t>TOTAL INCOME</t>
  </si>
  <si>
    <t>EXPENDITURE</t>
  </si>
  <si>
    <t>TOTAL EXPENDITURE</t>
  </si>
  <si>
    <t>NET CASH FLOW</t>
  </si>
  <si>
    <t xml:space="preserve">Check </t>
  </si>
  <si>
    <t xml:space="preserve">A.  To reflect risk, we assume only 50% of SGBs on the grant access subscription, meet their £80k target. </t>
  </si>
  <si>
    <t>B. To reflect risk, we assume only 40% of investment ready SGBs make deals with the diaspora investors, worth £150k each</t>
  </si>
  <si>
    <t>PHASE 1</t>
  </si>
  <si>
    <t>PHASE 2</t>
  </si>
  <si>
    <t>BALANCE b/f</t>
  </si>
  <si>
    <t>BALANCE c/f</t>
  </si>
  <si>
    <t>Dashboard - Summary</t>
  </si>
  <si>
    <t>Partnerships Manager</t>
  </si>
  <si>
    <t>Phase 1 (Jan '23 - Dec '23)</t>
  </si>
  <si>
    <t>Phase 2 (Jan '24 - Dec '24)</t>
  </si>
  <si>
    <t>C. We assume each contract is worth £10,000</t>
  </si>
  <si>
    <t>Programme Director</t>
  </si>
  <si>
    <t>Programme Manager UK</t>
  </si>
  <si>
    <t>Programme Manager (Africa 1)</t>
  </si>
  <si>
    <t>Programme Manager (Africa 2)</t>
  </si>
  <si>
    <t>Managing Director</t>
  </si>
  <si>
    <t>Research Manager</t>
  </si>
  <si>
    <t>Bid writers</t>
  </si>
  <si>
    <t>Board sitting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</si>
</sst>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mmm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AA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/>
      </patternFill>
    </fill>
    <fill>
      <patternFill patternType="solid">
        <fgColor rgb="FFC8CBE6"/>
        <bgColor indexed="64"/>
      </patternFill>
    </fill>
    <fill>
      <patternFill patternType="solid">
        <fgColor rgb="FFE5E6F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9" fontId="0" fillId="2" borderId="0" xfId="0" applyNumberFormat="1" applyFill="1"/>
    <xf numFmtId="3" fontId="0" fillId="2" borderId="0" xfId="0" applyNumberFormat="1" applyFill="1"/>
    <xf numFmtId="0" fontId="4" fillId="2" borderId="0" xfId="0" applyFont="1" applyFill="1"/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4" xfId="0" quotePrefix="1" applyFill="1" applyBorder="1" applyAlignment="1">
      <alignment wrapText="1"/>
    </xf>
    <xf numFmtId="17" fontId="0" fillId="6" borderId="4" xfId="0" applyNumberFormat="1" applyFill="1" applyBorder="1"/>
    <xf numFmtId="0" fontId="0" fillId="2" borderId="1" xfId="0" applyFill="1" applyBorder="1"/>
    <xf numFmtId="0" fontId="0" fillId="2" borderId="5" xfId="0" applyFill="1" applyBorder="1"/>
    <xf numFmtId="0" fontId="0" fillId="6" borderId="1" xfId="0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0" fontId="0" fillId="0" borderId="1" xfId="0" applyBorder="1"/>
    <xf numFmtId="0" fontId="2" fillId="5" borderId="1" xfId="0" applyFont="1" applyFill="1" applyBorder="1" applyAlignment="1">
      <alignment vertical="center" wrapText="1"/>
    </xf>
    <xf numFmtId="3" fontId="3" fillId="5" borderId="11" xfId="0" applyNumberFormat="1" applyFont="1" applyFill="1" applyBorder="1" applyAlignment="1">
      <alignment horizontal="center"/>
    </xf>
    <xf numFmtId="9" fontId="3" fillId="5" borderId="1" xfId="0" applyNumberFormat="1" applyFont="1" applyFill="1" applyBorder="1"/>
    <xf numFmtId="3" fontId="3" fillId="5" borderId="1" xfId="0" applyNumberFormat="1" applyFont="1" applyFill="1" applyBorder="1"/>
    <xf numFmtId="0" fontId="1" fillId="6" borderId="0" xfId="0" applyFont="1" applyFill="1" applyAlignment="1">
      <alignment horizontal="right"/>
    </xf>
    <xf numFmtId="0" fontId="0" fillId="0" borderId="0" xfId="0" applyAlignment="1">
      <alignment horizontal="center"/>
    </xf>
    <xf numFmtId="3" fontId="1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vertical="center" wrapText="1"/>
    </xf>
    <xf numFmtId="2" fontId="0" fillId="6" borderId="1" xfId="0" applyNumberFormat="1" applyFill="1" applyBorder="1" applyAlignment="1">
      <alignment wrapText="1"/>
    </xf>
    <xf numFmtId="0" fontId="1" fillId="2" borderId="0" xfId="0" applyFont="1" applyFill="1" applyAlignment="1">
      <alignment horizontal="right"/>
    </xf>
    <xf numFmtId="3" fontId="2" fillId="5" borderId="1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0" fillId="2" borderId="0" xfId="0" quotePrefix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1"/>
    </xf>
    <xf numFmtId="0" fontId="1" fillId="2" borderId="0" xfId="0" applyFont="1" applyFill="1" applyAlignment="1">
      <alignment horizontal="center" vertical="center" wrapText="1"/>
    </xf>
    <xf numFmtId="0" fontId="0" fillId="2" borderId="14" xfId="0" applyFill="1" applyBorder="1" applyAlignment="1">
      <alignment horizontal="right" vertical="center" indent="1"/>
    </xf>
    <xf numFmtId="0" fontId="0" fillId="2" borderId="15" xfId="0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164" fontId="0" fillId="2" borderId="14" xfId="0" applyNumberFormat="1" applyFill="1" applyBorder="1" applyAlignment="1">
      <alignment horizontal="right" vertical="center" indent="1"/>
    </xf>
    <xf numFmtId="164" fontId="0" fillId="2" borderId="15" xfId="0" applyNumberFormat="1" applyFill="1" applyBorder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1"/>
    </xf>
    <xf numFmtId="165" fontId="1" fillId="5" borderId="4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indent="1"/>
    </xf>
    <xf numFmtId="164" fontId="1" fillId="7" borderId="1" xfId="0" applyNumberFormat="1" applyFont="1" applyFill="1" applyBorder="1" applyAlignment="1">
      <alignment horizontal="right" vertical="center" indent="1"/>
    </xf>
    <xf numFmtId="164" fontId="0" fillId="2" borderId="16" xfId="0" applyNumberFormat="1" applyFill="1" applyBorder="1" applyAlignment="1">
      <alignment horizontal="right" vertical="center" indent="1"/>
    </xf>
    <xf numFmtId="164" fontId="0" fillId="8" borderId="13" xfId="0" applyNumberFormat="1" applyFill="1" applyBorder="1" applyAlignment="1">
      <alignment horizontal="right" vertical="center" indent="1"/>
    </xf>
    <xf numFmtId="0" fontId="5" fillId="9" borderId="17" xfId="0" applyFont="1" applyFill="1" applyBorder="1" applyAlignment="1">
      <alignment horizontal="right" vertical="center" indent="1"/>
    </xf>
    <xf numFmtId="164" fontId="5" fillId="10" borderId="17" xfId="0" applyNumberFormat="1" applyFont="1" applyFill="1" applyBorder="1" applyAlignment="1">
      <alignment horizontal="right" vertical="center" indent="1"/>
    </xf>
    <xf numFmtId="0" fontId="6" fillId="2" borderId="0" xfId="0" applyFont="1" applyFill="1"/>
    <xf numFmtId="0" fontId="6" fillId="5" borderId="0" xfId="0" applyFont="1" applyFill="1" applyAlignment="1">
      <alignment horizontal="right"/>
    </xf>
    <xf numFmtId="164" fontId="0" fillId="10" borderId="17" xfId="0" applyNumberFormat="1" applyFill="1" applyBorder="1" applyAlignment="1">
      <alignment vertical="center"/>
    </xf>
    <xf numFmtId="164" fontId="0" fillId="10" borderId="21" xfId="0" applyNumberFormat="1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1" fillId="2" borderId="0" xfId="0" applyFont="1" applyFill="1" applyAlignment="1">
      <alignment wrapText="1"/>
    </xf>
    <xf numFmtId="3" fontId="0" fillId="2" borderId="5" xfId="0" applyNumberFormat="1" applyFill="1" applyBorder="1"/>
    <xf numFmtId="3" fontId="1" fillId="10" borderId="17" xfId="0" applyNumberFormat="1" applyFont="1" applyFill="1" applyBorder="1"/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/>
    <xf numFmtId="1" fontId="0" fillId="2" borderId="1" xfId="0" applyNumberFormat="1" applyFill="1" applyBorder="1"/>
    <xf numFmtId="3" fontId="0" fillId="10" borderId="1" xfId="0" applyNumberFormat="1" applyFill="1" applyBorder="1"/>
    <xf numFmtId="4" fontId="0" fillId="2" borderId="1" xfId="0" applyNumberFormat="1" applyFill="1" applyBorder="1"/>
    <xf numFmtId="0" fontId="1" fillId="6" borderId="18" xfId="0" applyFont="1" applyFill="1" applyBorder="1"/>
    <xf numFmtId="0" fontId="0" fillId="6" borderId="20" xfId="0" applyFill="1" applyBorder="1"/>
    <xf numFmtId="0" fontId="1" fillId="6" borderId="12" xfId="0" applyFont="1" applyFill="1" applyBorder="1" applyAlignment="1">
      <alignment wrapText="1"/>
    </xf>
    <xf numFmtId="0" fontId="1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4" fillId="4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0" fillId="2" borderId="24" xfId="0" applyFill="1" applyBorder="1"/>
    <xf numFmtId="0" fontId="0" fillId="0" borderId="0" xfId="0"/>
    <xf numFmtId="0" fontId="0" fillId="0" borderId="25" xfId="0" applyBorder="1"/>
    <xf numFmtId="0" fontId="0" fillId="2" borderId="22" xfId="0" applyFill="1" applyBorder="1"/>
    <xf numFmtId="0" fontId="0" fillId="0" borderId="23" xfId="0" applyBorder="1"/>
    <xf numFmtId="0" fontId="0" fillId="0" borderId="11" xfId="0" applyBorder="1"/>
    <xf numFmtId="0" fontId="0" fillId="2" borderId="9" xfId="0" applyFill="1" applyBorder="1"/>
    <xf numFmtId="0" fontId="0" fillId="0" borderId="10" xfId="0" applyBorder="1"/>
    <xf numFmtId="0" fontId="0" fillId="0" borderId="8" xfId="0" applyBorder="1"/>
    <xf numFmtId="0" fontId="4" fillId="6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4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0" fillId="2" borderId="26" xfId="0" applyNumberFormat="1" applyFill="1" applyBorder="1" applyAlignment="1">
      <alignment vertical="center"/>
    </xf>
    <xf numFmtId="0" fontId="0" fillId="2" borderId="26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6F3"/>
      <color rgb="FFC5AA57"/>
      <color rgb="FFC8CB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evas Asare" id="{788BD02A-C908-4DAF-993B-F6AF407883AA}" userId="3f05d9bfa4ac444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" dT="2022-08-29T20:20:36.47" personId="{788BD02A-C908-4DAF-993B-F6AF407883AA}" id="{66964E31-3DA6-4D90-B3F0-42DA33E01A0E}">
    <text xml:space="preserve">Net wage approx. £3,129.54
</text>
  </threadedComment>
  <threadedComment ref="D9" dT="2022-08-29T20:25:27.39" personId="{788BD02A-C908-4DAF-993B-F6AF407883AA}" id="{0EC59A9C-15FC-4C59-B8E0-AF20DF38C013}">
    <text xml:space="preserve">Net wage approx. £2,017
</text>
  </threadedComment>
  <threadedComment ref="D10" dT="2022-08-29T20:27:21.74" personId="{788BD02A-C908-4DAF-993B-F6AF407883AA}" id="{8BB74DBB-E3FE-4D46-8880-1E1CC2F26455}">
    <text>Net wage approx. 1,738.92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2DCF-1A41-4446-BB41-BD2A8B97469B}">
  <dimension ref="A1:I14"/>
  <sheetViews>
    <sheetView tabSelected="1" zoomScale="115" zoomScaleNormal="115" workbookViewId="0">
      <selection activeCell="D11" sqref="D11"/>
    </sheetView>
  </sheetViews>
  <sheetFormatPr defaultColWidth="8.81640625" defaultRowHeight="14.5" x14ac:dyDescent="0.35"/>
  <cols>
    <col min="1" max="1" width="12.81640625" style="1" customWidth="1"/>
    <col min="2" max="2" width="14.7265625" style="1" customWidth="1"/>
    <col min="3" max="3" width="14.453125" style="1" customWidth="1"/>
    <col min="4" max="4" width="18.453125" style="1" bestFit="1" customWidth="1"/>
    <col min="5" max="5" width="16" style="1" bestFit="1" customWidth="1"/>
    <col min="6" max="6" width="9.81640625" style="1" customWidth="1"/>
    <col min="7" max="7" width="9.54296875" style="1" bestFit="1" customWidth="1"/>
    <col min="8" max="8" width="24.54296875" style="1" bestFit="1" customWidth="1"/>
    <col min="9" max="16384" width="8.81640625" style="1"/>
  </cols>
  <sheetData>
    <row r="1" spans="1:9" x14ac:dyDescent="0.35">
      <c r="A1" s="63" t="s">
        <v>88</v>
      </c>
      <c r="B1" s="64"/>
      <c r="C1" s="12"/>
      <c r="D1" s="12"/>
    </row>
    <row r="2" spans="1:9" ht="37" customHeight="1" x14ac:dyDescent="0.35">
      <c r="A2" s="12"/>
      <c r="B2" s="58" t="s">
        <v>90</v>
      </c>
      <c r="C2" s="58" t="s">
        <v>91</v>
      </c>
      <c r="D2" s="58" t="s">
        <v>70</v>
      </c>
      <c r="E2" s="51" t="s">
        <v>81</v>
      </c>
    </row>
    <row r="3" spans="1:9" ht="15" thickBot="1" x14ac:dyDescent="0.4">
      <c r="A3" s="59" t="s">
        <v>1</v>
      </c>
      <c r="B3" s="57">
        <f>B4-B5</f>
        <v>125850</v>
      </c>
      <c r="C3" s="57">
        <f>C4-C5</f>
        <v>849940</v>
      </c>
      <c r="D3" s="57">
        <f>D4-D5</f>
        <v>975790</v>
      </c>
      <c r="E3" s="5">
        <f>D3-C3-B3</f>
        <v>0</v>
      </c>
      <c r="F3" s="5">
        <f>D3-C3-B3</f>
        <v>0</v>
      </c>
    </row>
    <row r="4" spans="1:9" x14ac:dyDescent="0.35">
      <c r="A4" s="59" t="s">
        <v>68</v>
      </c>
      <c r="B4" s="56">
        <f>'Revenue model'!I3</f>
        <v>448000</v>
      </c>
      <c r="C4" s="56">
        <f>'Revenue model'!J3</f>
        <v>1343340</v>
      </c>
      <c r="D4" s="56">
        <f>'Revenue model'!K3</f>
        <v>1791340</v>
      </c>
      <c r="E4" s="5">
        <f>D4-C4-B4</f>
        <v>0</v>
      </c>
      <c r="F4" s="50"/>
      <c r="G4" s="3"/>
      <c r="H4" s="3"/>
      <c r="I4" s="3"/>
    </row>
    <row r="5" spans="1:9" x14ac:dyDescent="0.35">
      <c r="A5" s="59" t="s">
        <v>69</v>
      </c>
      <c r="B5" s="15">
        <f>'Expenditure (Budget)'!F3</f>
        <v>322150</v>
      </c>
      <c r="C5" s="15">
        <f>'Expenditure (Budget)'!G3</f>
        <v>493400</v>
      </c>
      <c r="D5" s="15">
        <f>'Expenditure (Budget)'!H3</f>
        <v>815550</v>
      </c>
      <c r="E5" s="5">
        <f t="shared" ref="E5" si="0">D5-C5-B5</f>
        <v>0</v>
      </c>
      <c r="F5" s="5"/>
      <c r="G5" s="5"/>
      <c r="H5" s="5"/>
      <c r="I5" s="5"/>
    </row>
    <row r="6" spans="1:9" x14ac:dyDescent="0.35">
      <c r="B6" s="4"/>
      <c r="C6" s="5"/>
      <c r="D6" s="5"/>
      <c r="E6" s="5"/>
      <c r="F6" s="5"/>
      <c r="G6" s="5"/>
      <c r="H6" s="5"/>
      <c r="I6" s="5"/>
    </row>
    <row r="7" spans="1:9" x14ac:dyDescent="0.35">
      <c r="B7" s="4"/>
      <c r="C7" s="5"/>
      <c r="D7" s="5"/>
      <c r="E7" s="5"/>
      <c r="F7" s="5"/>
      <c r="G7" s="5"/>
      <c r="H7" s="5"/>
      <c r="I7" s="5"/>
    </row>
    <row r="8" spans="1:9" x14ac:dyDescent="0.35">
      <c r="A8" s="2"/>
    </row>
    <row r="9" spans="1:9" x14ac:dyDescent="0.35">
      <c r="C9" s="5"/>
    </row>
    <row r="10" spans="1:9" x14ac:dyDescent="0.35">
      <c r="A10" s="6"/>
    </row>
    <row r="11" spans="1:9" x14ac:dyDescent="0.3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35">
      <c r="B12" s="4"/>
      <c r="C12" s="5"/>
      <c r="D12" s="5"/>
      <c r="E12" s="5"/>
      <c r="F12" s="5"/>
      <c r="G12" s="5"/>
      <c r="H12" s="5"/>
      <c r="I12" s="5"/>
    </row>
    <row r="13" spans="1:9" x14ac:dyDescent="0.35">
      <c r="B13" s="4"/>
      <c r="C13" s="5"/>
      <c r="D13" s="5"/>
      <c r="E13" s="5"/>
      <c r="F13" s="5"/>
      <c r="G13" s="5"/>
      <c r="H13" s="5"/>
      <c r="I13" s="5"/>
    </row>
    <row r="14" spans="1:9" x14ac:dyDescent="0.35">
      <c r="B14" s="4"/>
      <c r="C14" s="5"/>
      <c r="D14" s="5"/>
      <c r="E14" s="5"/>
      <c r="F14" s="5"/>
      <c r="G14" s="5"/>
      <c r="H14" s="5"/>
      <c r="I14" s="5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8CDD7-CEAE-4282-991D-18767CBB89B5}">
  <dimension ref="A1:AI23"/>
  <sheetViews>
    <sheetView zoomScale="70" zoomScaleNormal="70" workbookViewId="0">
      <selection activeCell="D28" sqref="D28"/>
    </sheetView>
  </sheetViews>
  <sheetFormatPr defaultRowHeight="14.5" x14ac:dyDescent="0.35"/>
  <cols>
    <col min="1" max="1" width="27.26953125" style="1" bestFit="1" customWidth="1"/>
    <col min="2" max="2" width="14" style="1" bestFit="1" customWidth="1"/>
    <col min="3" max="3" width="16.26953125" style="1" customWidth="1"/>
    <col min="4" max="4" width="14.6328125" style="1" bestFit="1" customWidth="1"/>
    <col min="5" max="5" width="8.7265625" style="1"/>
    <col min="6" max="6" width="9" style="1" bestFit="1" customWidth="1"/>
    <col min="7" max="8" width="8.7265625" style="1"/>
    <col min="9" max="11" width="14.6328125" style="1" customWidth="1"/>
    <col min="12" max="16384" width="8.7265625" style="1"/>
  </cols>
  <sheetData>
    <row r="1" spans="1:35" x14ac:dyDescent="0.35">
      <c r="A1" s="65" t="s">
        <v>74</v>
      </c>
      <c r="B1" s="66"/>
      <c r="C1" s="66"/>
      <c r="D1" s="66"/>
      <c r="E1" s="67"/>
      <c r="F1" s="67"/>
      <c r="G1" s="67"/>
      <c r="H1" s="67"/>
      <c r="I1" s="67"/>
      <c r="J1" s="67"/>
      <c r="K1" s="68"/>
    </row>
    <row r="2" spans="1:35" ht="15" thickBot="1" x14ac:dyDescent="0.4">
      <c r="A2" s="55"/>
      <c r="B2" s="55"/>
      <c r="C2" s="55"/>
      <c r="D2" s="55"/>
      <c r="E2" s="73"/>
      <c r="F2" s="74"/>
      <c r="G2" s="29"/>
      <c r="H2" s="29"/>
      <c r="I2" s="25" t="s">
        <v>12</v>
      </c>
      <c r="J2" s="26" t="s">
        <v>13</v>
      </c>
      <c r="K2" s="27" t="s">
        <v>39</v>
      </c>
    </row>
    <row r="3" spans="1:35" x14ac:dyDescent="0.35">
      <c r="E3" s="75" t="s">
        <v>37</v>
      </c>
      <c r="F3" s="76"/>
      <c r="G3" s="22"/>
      <c r="H3" s="22"/>
      <c r="I3" s="24">
        <f>I5</f>
        <v>448000</v>
      </c>
      <c r="J3" s="24">
        <f>J5</f>
        <v>1343340</v>
      </c>
      <c r="K3" s="24">
        <f>K5</f>
        <v>1791340</v>
      </c>
    </row>
    <row r="4" spans="1:35" ht="43.5" x14ac:dyDescent="0.35">
      <c r="A4" s="14" t="s">
        <v>67</v>
      </c>
      <c r="B4" s="28" t="s">
        <v>43</v>
      </c>
      <c r="C4" s="14" t="s">
        <v>9</v>
      </c>
      <c r="D4" s="8" t="s">
        <v>0</v>
      </c>
      <c r="E4" s="8" t="s">
        <v>58</v>
      </c>
      <c r="F4" s="8" t="s">
        <v>59</v>
      </c>
      <c r="G4" s="9" t="s">
        <v>60</v>
      </c>
      <c r="H4" s="8" t="s">
        <v>61</v>
      </c>
      <c r="I4" s="9" t="s">
        <v>49</v>
      </c>
      <c r="J4" s="9" t="s">
        <v>50</v>
      </c>
      <c r="K4" s="9" t="s">
        <v>51</v>
      </c>
      <c r="L4" s="11">
        <v>44927</v>
      </c>
      <c r="M4" s="11">
        <v>44958</v>
      </c>
      <c r="N4" s="11">
        <v>44986</v>
      </c>
      <c r="O4" s="11">
        <v>45017</v>
      </c>
      <c r="P4" s="11">
        <v>45047</v>
      </c>
      <c r="Q4" s="11">
        <v>45078</v>
      </c>
      <c r="R4" s="11">
        <v>45108</v>
      </c>
      <c r="S4" s="11">
        <v>45139</v>
      </c>
      <c r="T4" s="11">
        <v>45170</v>
      </c>
      <c r="U4" s="11">
        <v>45200</v>
      </c>
      <c r="V4" s="11">
        <v>45231</v>
      </c>
      <c r="W4" s="11">
        <v>45261</v>
      </c>
      <c r="X4" s="11">
        <v>45292</v>
      </c>
      <c r="Y4" s="11">
        <v>45323</v>
      </c>
      <c r="Z4" s="11">
        <v>45352</v>
      </c>
      <c r="AA4" s="11">
        <v>45383</v>
      </c>
      <c r="AB4" s="11">
        <v>45413</v>
      </c>
      <c r="AC4" s="11">
        <v>45444</v>
      </c>
      <c r="AD4" s="11">
        <v>45474</v>
      </c>
      <c r="AE4" s="11">
        <v>45505</v>
      </c>
      <c r="AF4" s="11">
        <v>45536</v>
      </c>
      <c r="AG4" s="11">
        <v>45566</v>
      </c>
      <c r="AH4" s="11">
        <v>45597</v>
      </c>
      <c r="AI4" s="11">
        <v>45627</v>
      </c>
    </row>
    <row r="5" spans="1:35" x14ac:dyDescent="0.35">
      <c r="A5" s="86" t="s">
        <v>40</v>
      </c>
      <c r="B5" s="86"/>
      <c r="C5" s="87"/>
      <c r="D5" s="87"/>
      <c r="E5" s="87"/>
      <c r="F5" s="87"/>
      <c r="G5" s="87"/>
      <c r="H5" s="87"/>
      <c r="I5" s="19">
        <f>SUM(I6:I20)</f>
        <v>448000</v>
      </c>
      <c r="J5" s="19">
        <f>SUM(J6:J20)</f>
        <v>1343340</v>
      </c>
      <c r="K5" s="30">
        <f>SUM(K6:K20)</f>
        <v>1791340</v>
      </c>
      <c r="L5" s="69" t="s">
        <v>12</v>
      </c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 t="s">
        <v>13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x14ac:dyDescent="0.35">
      <c r="A6" s="12" t="s">
        <v>63</v>
      </c>
      <c r="B6" s="12" t="s">
        <v>42</v>
      </c>
      <c r="C6" s="12" t="s">
        <v>41</v>
      </c>
      <c r="D6" s="12" t="s">
        <v>45</v>
      </c>
      <c r="E6" s="31">
        <v>1080</v>
      </c>
      <c r="F6" s="12">
        <f>SUM(L6:W6)</f>
        <v>100</v>
      </c>
      <c r="G6" s="12">
        <f>SUM(X6:AI6)</f>
        <v>228</v>
      </c>
      <c r="H6" s="12">
        <f>F6+G6</f>
        <v>328</v>
      </c>
      <c r="I6" s="15">
        <f>F6*E6</f>
        <v>108000</v>
      </c>
      <c r="J6" s="15">
        <f>G6*E6</f>
        <v>246240</v>
      </c>
      <c r="K6" s="15">
        <f>H6*E6</f>
        <v>354240</v>
      </c>
      <c r="L6" s="12">
        <v>5</v>
      </c>
      <c r="M6" s="12">
        <v>5</v>
      </c>
      <c r="N6" s="12">
        <v>5</v>
      </c>
      <c r="O6" s="12">
        <v>8</v>
      </c>
      <c r="P6" s="12">
        <v>8</v>
      </c>
      <c r="Q6" s="12">
        <v>7</v>
      </c>
      <c r="R6" s="12">
        <v>8</v>
      </c>
      <c r="S6" s="12">
        <v>9</v>
      </c>
      <c r="T6" s="12">
        <v>9</v>
      </c>
      <c r="U6" s="12">
        <v>10</v>
      </c>
      <c r="V6" s="12">
        <v>12</v>
      </c>
      <c r="W6" s="12">
        <v>14</v>
      </c>
      <c r="X6" s="12">
        <v>15</v>
      </c>
      <c r="Y6" s="12">
        <v>15</v>
      </c>
      <c r="Z6" s="12">
        <v>15</v>
      </c>
      <c r="AA6" s="12">
        <v>18</v>
      </c>
      <c r="AB6" s="12">
        <v>18</v>
      </c>
      <c r="AC6" s="12">
        <v>18</v>
      </c>
      <c r="AD6" s="12">
        <v>20</v>
      </c>
      <c r="AE6" s="12">
        <v>20</v>
      </c>
      <c r="AF6" s="12">
        <v>20</v>
      </c>
      <c r="AG6" s="12">
        <v>23</v>
      </c>
      <c r="AH6" s="12">
        <v>23</v>
      </c>
      <c r="AI6" s="12">
        <v>23</v>
      </c>
    </row>
    <row r="7" spans="1:35" x14ac:dyDescent="0.35">
      <c r="A7" s="12" t="s">
        <v>64</v>
      </c>
      <c r="B7" s="12" t="s">
        <v>44</v>
      </c>
      <c r="C7" s="12" t="s">
        <v>41</v>
      </c>
      <c r="D7" s="12" t="s">
        <v>45</v>
      </c>
      <c r="E7" s="15">
        <v>1080</v>
      </c>
      <c r="F7" s="12">
        <f>SUM(L7:W7)</f>
        <v>0</v>
      </c>
      <c r="G7" s="12">
        <f t="shared" ref="G7" si="0">SUM(X7:AI7)</f>
        <v>75</v>
      </c>
      <c r="H7" s="12">
        <f>F7+G7</f>
        <v>75</v>
      </c>
      <c r="I7" s="15">
        <f>F7*E7</f>
        <v>0</v>
      </c>
      <c r="J7" s="15">
        <f>G7*E7</f>
        <v>81000</v>
      </c>
      <c r="K7" s="15">
        <f>H7*E7</f>
        <v>81000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3</v>
      </c>
      <c r="Y7" s="12">
        <v>3</v>
      </c>
      <c r="Z7" s="12">
        <v>3</v>
      </c>
      <c r="AA7" s="12">
        <v>5</v>
      </c>
      <c r="AB7" s="12">
        <v>5</v>
      </c>
      <c r="AC7" s="12">
        <v>5</v>
      </c>
      <c r="AD7" s="12">
        <v>7</v>
      </c>
      <c r="AE7" s="12">
        <v>7</v>
      </c>
      <c r="AF7" s="12">
        <v>7</v>
      </c>
      <c r="AG7" s="12">
        <v>10</v>
      </c>
      <c r="AH7" s="12">
        <v>10</v>
      </c>
      <c r="AI7" s="12">
        <v>10</v>
      </c>
    </row>
    <row r="8" spans="1:35" x14ac:dyDescent="0.35">
      <c r="A8" s="12" t="s">
        <v>52</v>
      </c>
      <c r="B8" s="12" t="s">
        <v>53</v>
      </c>
      <c r="C8" s="12" t="s">
        <v>41</v>
      </c>
      <c r="D8" s="12" t="s">
        <v>45</v>
      </c>
      <c r="E8" s="15">
        <v>1080</v>
      </c>
      <c r="F8" s="12">
        <f>SUM(L8:W8)</f>
        <v>0</v>
      </c>
      <c r="G8" s="12">
        <f>SUM(X8:AI8)</f>
        <v>175</v>
      </c>
      <c r="H8" s="12">
        <f>F8+G8</f>
        <v>175</v>
      </c>
      <c r="I8" s="15">
        <f>F8*E8</f>
        <v>0</v>
      </c>
      <c r="J8" s="15">
        <f>G8*E8</f>
        <v>189000</v>
      </c>
      <c r="K8" s="15">
        <f>H8*E8</f>
        <v>189000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10</v>
      </c>
      <c r="AA8" s="12">
        <v>10</v>
      </c>
      <c r="AB8" s="12">
        <v>15</v>
      </c>
      <c r="AC8" s="12">
        <v>15</v>
      </c>
      <c r="AD8" s="12">
        <v>15</v>
      </c>
      <c r="AE8" s="12">
        <v>20</v>
      </c>
      <c r="AF8" s="12">
        <v>20</v>
      </c>
      <c r="AG8" s="12">
        <v>20</v>
      </c>
      <c r="AH8" s="12">
        <v>25</v>
      </c>
      <c r="AI8" s="12">
        <v>25</v>
      </c>
    </row>
    <row r="9" spans="1:35" x14ac:dyDescent="0.35">
      <c r="A9" s="88" t="s">
        <v>54</v>
      </c>
      <c r="B9" s="88"/>
      <c r="C9" s="89"/>
      <c r="D9" s="89"/>
      <c r="E9" s="89"/>
      <c r="F9" s="89"/>
      <c r="G9" s="89"/>
      <c r="H9" s="89"/>
      <c r="I9" s="15"/>
      <c r="J9" s="15"/>
      <c r="K9" s="15"/>
    </row>
    <row r="10" spans="1:35" x14ac:dyDescent="0.35">
      <c r="A10" s="12" t="s">
        <v>57</v>
      </c>
      <c r="B10" s="12" t="s">
        <v>42</v>
      </c>
      <c r="C10" s="12" t="s">
        <v>54</v>
      </c>
      <c r="D10" s="12" t="s">
        <v>62</v>
      </c>
      <c r="E10" s="15">
        <f>(0.08*80000)</f>
        <v>6400</v>
      </c>
      <c r="F10" s="15">
        <f>SUM(L10:W10)</f>
        <v>50</v>
      </c>
      <c r="G10" s="12">
        <f>SUM(X10:AI10)</f>
        <v>114</v>
      </c>
      <c r="H10" s="15">
        <f>F10+G10</f>
        <v>164</v>
      </c>
      <c r="I10" s="15">
        <f>F10*E10</f>
        <v>320000</v>
      </c>
      <c r="J10" s="15">
        <f>G10*E10</f>
        <v>729600</v>
      </c>
      <c r="K10" s="15">
        <f>H10*E10</f>
        <v>1049600</v>
      </c>
      <c r="L10" s="12">
        <f>L6*0.5</f>
        <v>2.5</v>
      </c>
      <c r="M10" s="12">
        <f t="shared" ref="M10:AF11" si="1">M6*0.5</f>
        <v>2.5</v>
      </c>
      <c r="N10" s="12">
        <f t="shared" si="1"/>
        <v>2.5</v>
      </c>
      <c r="O10" s="12">
        <f t="shared" si="1"/>
        <v>4</v>
      </c>
      <c r="P10" s="12">
        <f t="shared" si="1"/>
        <v>4</v>
      </c>
      <c r="Q10" s="12">
        <f t="shared" si="1"/>
        <v>3.5</v>
      </c>
      <c r="R10" s="12">
        <f t="shared" si="1"/>
        <v>4</v>
      </c>
      <c r="S10" s="12">
        <f t="shared" si="1"/>
        <v>4.5</v>
      </c>
      <c r="T10" s="12">
        <f t="shared" si="1"/>
        <v>4.5</v>
      </c>
      <c r="U10" s="12">
        <f t="shared" si="1"/>
        <v>5</v>
      </c>
      <c r="V10" s="12">
        <f t="shared" si="1"/>
        <v>6</v>
      </c>
      <c r="W10" s="12">
        <f t="shared" si="1"/>
        <v>7</v>
      </c>
      <c r="X10" s="12">
        <f t="shared" si="1"/>
        <v>7.5</v>
      </c>
      <c r="Y10" s="12">
        <f t="shared" si="1"/>
        <v>7.5</v>
      </c>
      <c r="Z10" s="12">
        <f t="shared" si="1"/>
        <v>7.5</v>
      </c>
      <c r="AA10" s="12">
        <f t="shared" si="1"/>
        <v>9</v>
      </c>
      <c r="AB10" s="12">
        <f t="shared" si="1"/>
        <v>9</v>
      </c>
      <c r="AC10" s="12">
        <f t="shared" si="1"/>
        <v>9</v>
      </c>
      <c r="AD10" s="12">
        <f t="shared" si="1"/>
        <v>10</v>
      </c>
      <c r="AE10" s="12">
        <f t="shared" si="1"/>
        <v>10</v>
      </c>
      <c r="AF10" s="12">
        <f t="shared" si="1"/>
        <v>10</v>
      </c>
      <c r="AG10" s="12">
        <f t="shared" ref="AG10:AI10" si="2">AG6*0.5</f>
        <v>11.5</v>
      </c>
      <c r="AH10" s="12">
        <f t="shared" si="2"/>
        <v>11.5</v>
      </c>
      <c r="AI10" s="12">
        <f t="shared" si="2"/>
        <v>11.5</v>
      </c>
    </row>
    <row r="11" spans="1:35" x14ac:dyDescent="0.35">
      <c r="A11" s="12" t="s">
        <v>72</v>
      </c>
      <c r="B11" s="12" t="s">
        <v>56</v>
      </c>
      <c r="C11" s="12" t="s">
        <v>54</v>
      </c>
      <c r="D11" s="12" t="s">
        <v>65</v>
      </c>
      <c r="E11" s="15">
        <f>(0.05*150000)</f>
        <v>7500</v>
      </c>
      <c r="F11" s="15">
        <f>SUM(L11:W11)</f>
        <v>0</v>
      </c>
      <c r="G11" s="60">
        <f>SUM(X11:AI11)</f>
        <v>9</v>
      </c>
      <c r="H11" s="15">
        <f>F11+G11</f>
        <v>9</v>
      </c>
      <c r="I11" s="15">
        <f t="shared" ref="I11" si="3">F11*E11</f>
        <v>0</v>
      </c>
      <c r="J11" s="15">
        <f t="shared" ref="J11" si="4">G11*E11</f>
        <v>67500</v>
      </c>
      <c r="K11" s="15">
        <f>H11*E11</f>
        <v>67500</v>
      </c>
      <c r="L11" s="60">
        <f>L7*0.4</f>
        <v>0</v>
      </c>
      <c r="M11" s="60">
        <f t="shared" ref="M11:W11" si="5">M7*0.4</f>
        <v>0</v>
      </c>
      <c r="N11" s="12">
        <f t="shared" si="1"/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f t="shared" si="5"/>
        <v>0</v>
      </c>
      <c r="V11" s="60">
        <f t="shared" si="5"/>
        <v>0</v>
      </c>
      <c r="W11" s="60">
        <f t="shared" si="5"/>
        <v>0</v>
      </c>
      <c r="X11" s="60">
        <v>0</v>
      </c>
      <c r="Y11" s="60">
        <v>0</v>
      </c>
      <c r="Z11" s="60">
        <v>0</v>
      </c>
      <c r="AA11" s="60">
        <v>1</v>
      </c>
      <c r="AB11" s="60">
        <v>0</v>
      </c>
      <c r="AC11" s="60">
        <v>1</v>
      </c>
      <c r="AD11" s="60">
        <v>0</v>
      </c>
      <c r="AE11" s="60">
        <v>1</v>
      </c>
      <c r="AF11" s="12">
        <v>0</v>
      </c>
      <c r="AG11" s="12">
        <v>2</v>
      </c>
      <c r="AH11" s="12">
        <v>2</v>
      </c>
      <c r="AI11" s="12">
        <v>2</v>
      </c>
    </row>
    <row r="12" spans="1:35" x14ac:dyDescent="0.35">
      <c r="A12" s="88" t="s">
        <v>55</v>
      </c>
      <c r="B12" s="88"/>
      <c r="C12" s="89"/>
      <c r="D12" s="89"/>
      <c r="E12" s="89"/>
      <c r="F12" s="89"/>
      <c r="G12" s="89"/>
      <c r="H12" s="89"/>
      <c r="I12" s="15"/>
      <c r="J12" s="15"/>
      <c r="K12" s="15"/>
    </row>
    <row r="13" spans="1:35" x14ac:dyDescent="0.35">
      <c r="A13" s="12" t="s">
        <v>75</v>
      </c>
      <c r="B13" s="12" t="s">
        <v>66</v>
      </c>
      <c r="C13" s="12" t="s">
        <v>73</v>
      </c>
      <c r="D13" s="12" t="s">
        <v>45</v>
      </c>
      <c r="E13" s="15">
        <v>10000</v>
      </c>
      <c r="F13" s="12">
        <f>SUM(L13:W13)</f>
        <v>2</v>
      </c>
      <c r="G13" s="12">
        <f>SUM(X13:AI13)</f>
        <v>3</v>
      </c>
      <c r="H13" s="12">
        <f>F13+G13</f>
        <v>5</v>
      </c>
      <c r="I13" s="15">
        <f>F13*E13</f>
        <v>20000</v>
      </c>
      <c r="J13" s="15">
        <f>G13*E13</f>
        <v>30000</v>
      </c>
      <c r="K13" s="15">
        <f>H13*E13</f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1</v>
      </c>
      <c r="V13" s="12">
        <v>0</v>
      </c>
      <c r="W13" s="12">
        <v>0</v>
      </c>
      <c r="X13" s="12">
        <v>0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2">
        <v>1</v>
      </c>
      <c r="AE13" s="12">
        <v>0</v>
      </c>
      <c r="AF13" s="12">
        <v>0</v>
      </c>
      <c r="AG13" s="12">
        <v>0</v>
      </c>
      <c r="AH13" s="12">
        <v>1</v>
      </c>
      <c r="AI13" s="12">
        <v>0</v>
      </c>
    </row>
    <row r="14" spans="1:35" x14ac:dyDescent="0.35">
      <c r="A14" s="32" t="s">
        <v>71</v>
      </c>
      <c r="B14" s="12"/>
      <c r="C14" s="12"/>
      <c r="D14" s="12"/>
      <c r="E14" s="12"/>
      <c r="F14" s="12"/>
      <c r="G14" s="12"/>
      <c r="H14" s="12"/>
      <c r="I14" s="15"/>
      <c r="J14" s="15"/>
      <c r="K14" s="15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x14ac:dyDescent="0.35">
      <c r="A15" s="80" t="s">
        <v>82</v>
      </c>
      <c r="B15" s="81"/>
      <c r="C15" s="81"/>
      <c r="D15" s="81"/>
      <c r="E15" s="81"/>
      <c r="F15" s="81"/>
      <c r="G15" s="81"/>
      <c r="H15" s="82"/>
      <c r="I15" s="15"/>
      <c r="J15" s="15"/>
      <c r="K15" s="1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x14ac:dyDescent="0.35">
      <c r="A16" s="77" t="s">
        <v>83</v>
      </c>
      <c r="B16" s="78"/>
      <c r="C16" s="78"/>
      <c r="D16" s="78"/>
      <c r="E16" s="78"/>
      <c r="F16" s="78"/>
      <c r="G16" s="78"/>
      <c r="H16" s="79"/>
      <c r="I16" s="15"/>
      <c r="J16" s="15"/>
      <c r="K16" s="15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x14ac:dyDescent="0.35">
      <c r="A17" s="83" t="s">
        <v>92</v>
      </c>
      <c r="B17" s="84"/>
      <c r="C17" s="84"/>
      <c r="D17" s="84"/>
      <c r="E17" s="84"/>
      <c r="F17" s="84"/>
      <c r="G17" s="84"/>
      <c r="H17" s="85"/>
      <c r="I17" s="15"/>
      <c r="J17" s="15"/>
      <c r="K17" s="15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35">
      <c r="I18" s="5"/>
      <c r="J18" s="5"/>
      <c r="K18" s="5"/>
    </row>
    <row r="19" spans="1:35" x14ac:dyDescent="0.35">
      <c r="E19" s="33"/>
      <c r="I19" s="5"/>
      <c r="J19" s="5"/>
      <c r="K19" s="5"/>
    </row>
    <row r="20" spans="1:35" x14ac:dyDescent="0.35">
      <c r="E20" s="33"/>
      <c r="I20" s="5"/>
      <c r="J20" s="5"/>
      <c r="K20" s="5"/>
    </row>
    <row r="21" spans="1:35" x14ac:dyDescent="0.35">
      <c r="E21" s="33"/>
      <c r="I21" s="5"/>
      <c r="J21" s="5"/>
      <c r="K21" s="5"/>
    </row>
    <row r="22" spans="1:35" x14ac:dyDescent="0.35">
      <c r="I22" s="5"/>
      <c r="J22" s="5"/>
      <c r="K22" s="5"/>
    </row>
    <row r="23" spans="1:35" x14ac:dyDescent="0.35">
      <c r="I23" s="5"/>
      <c r="J23" s="5"/>
      <c r="K23" s="5"/>
    </row>
  </sheetData>
  <mergeCells count="11">
    <mergeCell ref="A16:H16"/>
    <mergeCell ref="A15:H15"/>
    <mergeCell ref="A17:H17"/>
    <mergeCell ref="A5:H5"/>
    <mergeCell ref="A9:H9"/>
    <mergeCell ref="A12:H12"/>
    <mergeCell ref="A1:K1"/>
    <mergeCell ref="L5:W5"/>
    <mergeCell ref="X5:AI5"/>
    <mergeCell ref="E2:F2"/>
    <mergeCell ref="E3:F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5AC3-566B-460D-BEDA-664F23CCA1A8}">
  <dimension ref="A1:AI291"/>
  <sheetViews>
    <sheetView topLeftCell="A5" zoomScale="70" zoomScaleNormal="70" workbookViewId="0">
      <selection activeCell="R27" sqref="R27"/>
    </sheetView>
  </sheetViews>
  <sheetFormatPr defaultColWidth="8.7265625" defaultRowHeight="14.5" x14ac:dyDescent="0.35"/>
  <cols>
    <col min="1" max="1" width="34.36328125" style="1" bestFit="1" customWidth="1"/>
    <col min="2" max="2" width="16.08984375" style="1" bestFit="1" customWidth="1"/>
    <col min="3" max="3" width="16.453125" style="1" bestFit="1" customWidth="1"/>
    <col min="4" max="4" width="10.81640625" style="1" bestFit="1" customWidth="1"/>
    <col min="5" max="6" width="9.54296875" style="1" customWidth="1"/>
    <col min="7" max="7" width="9.26953125" style="1" customWidth="1"/>
    <col min="8" max="8" width="9.54296875" style="1" customWidth="1"/>
    <col min="9" max="9" width="17.7265625" style="1" hidden="1" customWidth="1"/>
    <col min="10" max="10" width="16.81640625" style="1" hidden="1" customWidth="1"/>
    <col min="11" max="11" width="15.26953125" style="1" hidden="1" customWidth="1"/>
    <col min="12" max="16384" width="8.7265625" style="1"/>
  </cols>
  <sheetData>
    <row r="1" spans="1:35" ht="15" thickBot="1" x14ac:dyDescent="0.4">
      <c r="A1" s="65" t="s">
        <v>38</v>
      </c>
      <c r="B1" s="66"/>
      <c r="C1" s="66"/>
      <c r="D1" s="67"/>
      <c r="E1" s="67"/>
      <c r="F1" s="67"/>
      <c r="G1" s="67"/>
      <c r="H1" s="67"/>
      <c r="I1" s="67"/>
    </row>
    <row r="2" spans="1:35" ht="15" thickBot="1" x14ac:dyDescent="0.4">
      <c r="A2" s="55"/>
      <c r="B2" s="55"/>
      <c r="C2" s="55"/>
      <c r="D2" s="92"/>
      <c r="E2" s="93"/>
      <c r="F2" s="25" t="s">
        <v>12</v>
      </c>
      <c r="G2" s="26" t="s">
        <v>13</v>
      </c>
      <c r="H2" s="27" t="s">
        <v>39</v>
      </c>
      <c r="I2" s="18"/>
      <c r="J2" s="7"/>
      <c r="K2" s="7"/>
    </row>
    <row r="3" spans="1:35" x14ac:dyDescent="0.35">
      <c r="D3" s="75" t="s">
        <v>37</v>
      </c>
      <c r="E3" s="76"/>
      <c r="F3" s="24">
        <f>F5+F19</f>
        <v>322150</v>
      </c>
      <c r="G3" s="24">
        <f>G5+G19</f>
        <v>493400</v>
      </c>
      <c r="H3" s="24">
        <f>H5+H19</f>
        <v>815550</v>
      </c>
      <c r="I3" s="7"/>
      <c r="J3" s="7"/>
      <c r="K3" s="7"/>
      <c r="L3" s="94"/>
      <c r="M3" s="95"/>
      <c r="N3" s="95"/>
      <c r="O3" s="95"/>
      <c r="P3" s="95"/>
      <c r="Q3" s="95"/>
      <c r="R3" s="23"/>
      <c r="S3" s="23"/>
    </row>
    <row r="4" spans="1:35" ht="43.5" x14ac:dyDescent="0.35">
      <c r="B4" s="14" t="s">
        <v>9</v>
      </c>
      <c r="C4" s="8" t="s">
        <v>0</v>
      </c>
      <c r="D4" s="8" t="s">
        <v>5</v>
      </c>
      <c r="E4" s="8" t="s">
        <v>4</v>
      </c>
      <c r="F4" s="9" t="s">
        <v>46</v>
      </c>
      <c r="G4" s="9" t="s">
        <v>47</v>
      </c>
      <c r="H4" s="9" t="s">
        <v>48</v>
      </c>
      <c r="I4" s="10" t="s">
        <v>6</v>
      </c>
      <c r="J4" s="9" t="s">
        <v>7</v>
      </c>
      <c r="K4" s="9" t="s">
        <v>8</v>
      </c>
      <c r="L4" s="11">
        <v>44927</v>
      </c>
      <c r="M4" s="11">
        <v>44958</v>
      </c>
      <c r="N4" s="11">
        <v>44986</v>
      </c>
      <c r="O4" s="11">
        <v>45017</v>
      </c>
      <c r="P4" s="11">
        <v>45047</v>
      </c>
      <c r="Q4" s="11">
        <v>45078</v>
      </c>
      <c r="R4" s="11">
        <v>45108</v>
      </c>
      <c r="S4" s="11">
        <v>45139</v>
      </c>
      <c r="T4" s="11">
        <v>45170</v>
      </c>
      <c r="U4" s="11">
        <v>45200</v>
      </c>
      <c r="V4" s="11">
        <v>45231</v>
      </c>
      <c r="W4" s="11">
        <v>45261</v>
      </c>
      <c r="X4" s="11">
        <v>45292</v>
      </c>
      <c r="Y4" s="11">
        <v>45323</v>
      </c>
      <c r="Z4" s="11">
        <v>45352</v>
      </c>
      <c r="AA4" s="11">
        <v>45383</v>
      </c>
      <c r="AB4" s="11">
        <v>45413</v>
      </c>
      <c r="AC4" s="11">
        <v>45444</v>
      </c>
      <c r="AD4" s="11">
        <v>45474</v>
      </c>
      <c r="AE4" s="11">
        <v>45505</v>
      </c>
      <c r="AF4" s="11">
        <v>45536</v>
      </c>
      <c r="AG4" s="11">
        <v>45566</v>
      </c>
      <c r="AH4" s="11">
        <v>45597</v>
      </c>
      <c r="AI4" s="11">
        <v>45627</v>
      </c>
    </row>
    <row r="5" spans="1:35" ht="15" thickBot="1" x14ac:dyDescent="0.4">
      <c r="A5" s="90" t="s">
        <v>3</v>
      </c>
      <c r="B5" s="91"/>
      <c r="C5" s="91"/>
      <c r="D5" s="91"/>
      <c r="E5" s="91"/>
      <c r="F5" s="19">
        <f>SUM(F6:F18)</f>
        <v>284350</v>
      </c>
      <c r="G5" s="19">
        <f>SUM(G6:G18)</f>
        <v>450600</v>
      </c>
      <c r="H5" s="19">
        <f>SUM(H6:H18)</f>
        <v>734950</v>
      </c>
      <c r="I5" s="19">
        <f>SUM(I6:I18)</f>
        <v>461950</v>
      </c>
      <c r="J5" s="19">
        <f>SUM(J6:J18)</f>
        <v>273000</v>
      </c>
      <c r="K5" s="20">
        <f>J5/H5</f>
        <v>0.37145384039730595</v>
      </c>
      <c r="L5" s="96" t="s">
        <v>12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  <c r="X5" s="99" t="s">
        <v>13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35" x14ac:dyDescent="0.35">
      <c r="A6" s="13" t="s">
        <v>97</v>
      </c>
      <c r="B6" s="12" t="s">
        <v>10</v>
      </c>
      <c r="C6" s="12" t="s">
        <v>2</v>
      </c>
      <c r="D6" s="15">
        <v>4000</v>
      </c>
      <c r="E6" s="12">
        <f>SUM(L6:AI6)</f>
        <v>23</v>
      </c>
      <c r="F6" s="12">
        <f>(SUM(L6:W6))*D6</f>
        <v>44000</v>
      </c>
      <c r="G6" s="12">
        <f>SUM(X6:AI6)*D6</f>
        <v>48000</v>
      </c>
      <c r="H6" s="62">
        <f>D6*E6</f>
        <v>92000</v>
      </c>
      <c r="I6" s="15">
        <f>ABS(J6-H6)</f>
        <v>0</v>
      </c>
      <c r="J6" s="15">
        <f>K6*H6</f>
        <v>92000</v>
      </c>
      <c r="K6" s="16">
        <v>1</v>
      </c>
      <c r="L6" s="12">
        <v>0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</row>
    <row r="7" spans="1:35" x14ac:dyDescent="0.35">
      <c r="A7" s="13" t="s">
        <v>15</v>
      </c>
      <c r="B7" s="12" t="s">
        <v>10</v>
      </c>
      <c r="C7" s="12" t="s">
        <v>2</v>
      </c>
      <c r="D7" s="15">
        <v>4000</v>
      </c>
      <c r="E7" s="12">
        <f t="shared" ref="E7:E18" si="0">SUM(L7:AI7)</f>
        <v>13.25</v>
      </c>
      <c r="F7" s="12">
        <f t="shared" ref="F7:F18" si="1">(SUM(L7:W7))*D7</f>
        <v>5000</v>
      </c>
      <c r="G7" s="12">
        <f t="shared" ref="G7:G18" si="2">SUM(X7:AI7)*D7</f>
        <v>48000</v>
      </c>
      <c r="H7" s="62">
        <f t="shared" ref="H7:H15" si="3">D7*E7</f>
        <v>53000</v>
      </c>
      <c r="I7" s="15">
        <f t="shared" ref="I7:I30" si="4">ABS(J7-H7)</f>
        <v>0</v>
      </c>
      <c r="J7" s="15">
        <f t="shared" ref="J7:J15" si="5">K7*H7</f>
        <v>53000</v>
      </c>
      <c r="K7" s="16">
        <v>1</v>
      </c>
      <c r="L7" s="12">
        <v>0</v>
      </c>
      <c r="M7" s="12">
        <v>0</v>
      </c>
      <c r="N7" s="12">
        <v>0.25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</row>
    <row r="8" spans="1:35" x14ac:dyDescent="0.35">
      <c r="A8" s="13" t="s">
        <v>93</v>
      </c>
      <c r="B8" s="12" t="s">
        <v>10</v>
      </c>
      <c r="C8" s="12" t="s">
        <v>2</v>
      </c>
      <c r="D8" s="15">
        <v>4000</v>
      </c>
      <c r="E8" s="12">
        <f t="shared" si="0"/>
        <v>20</v>
      </c>
      <c r="F8" s="12">
        <f t="shared" si="1"/>
        <v>32000</v>
      </c>
      <c r="G8" s="12">
        <f t="shared" si="2"/>
        <v>48000</v>
      </c>
      <c r="H8" s="62">
        <f t="shared" si="3"/>
        <v>80000</v>
      </c>
      <c r="I8" s="15">
        <f t="shared" si="4"/>
        <v>0</v>
      </c>
      <c r="J8" s="15">
        <f t="shared" si="5"/>
        <v>80000</v>
      </c>
      <c r="K8" s="16">
        <v>1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</row>
    <row r="9" spans="1:35" x14ac:dyDescent="0.35">
      <c r="A9" s="12" t="s">
        <v>89</v>
      </c>
      <c r="B9" s="12" t="s">
        <v>10</v>
      </c>
      <c r="C9" s="12" t="s">
        <v>2</v>
      </c>
      <c r="D9" s="15">
        <v>3500</v>
      </c>
      <c r="E9" s="12">
        <f t="shared" si="0"/>
        <v>23.14</v>
      </c>
      <c r="F9" s="12">
        <f t="shared" si="1"/>
        <v>38990</v>
      </c>
      <c r="G9" s="12">
        <f t="shared" si="2"/>
        <v>42000</v>
      </c>
      <c r="H9" s="62">
        <f t="shared" si="3"/>
        <v>80990</v>
      </c>
      <c r="I9" s="15">
        <f t="shared" si="4"/>
        <v>80990</v>
      </c>
      <c r="J9" s="15">
        <f t="shared" si="5"/>
        <v>0</v>
      </c>
      <c r="K9" s="16">
        <v>0</v>
      </c>
      <c r="L9" s="12">
        <v>0.56999999999999995</v>
      </c>
      <c r="M9" s="12">
        <v>0.56999999999999995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</row>
    <row r="10" spans="1:35" x14ac:dyDescent="0.35">
      <c r="A10" s="12" t="s">
        <v>94</v>
      </c>
      <c r="B10" s="12" t="s">
        <v>10</v>
      </c>
      <c r="C10" s="12" t="s">
        <v>2</v>
      </c>
      <c r="D10" s="15">
        <v>2500</v>
      </c>
      <c r="E10" s="12">
        <f t="shared" si="0"/>
        <v>20.560000000000002</v>
      </c>
      <c r="F10" s="12">
        <f t="shared" si="1"/>
        <v>21400</v>
      </c>
      <c r="G10" s="12">
        <f t="shared" si="2"/>
        <v>30000</v>
      </c>
      <c r="H10" s="62">
        <f t="shared" si="3"/>
        <v>51400.000000000007</v>
      </c>
      <c r="I10" s="15">
        <f t="shared" si="4"/>
        <v>51400.000000000007</v>
      </c>
      <c r="J10" s="15">
        <f t="shared" si="5"/>
        <v>0</v>
      </c>
      <c r="K10" s="16">
        <v>0</v>
      </c>
      <c r="L10" s="12">
        <v>0</v>
      </c>
      <c r="M10" s="12">
        <v>0</v>
      </c>
      <c r="N10" s="12">
        <v>0.28000000000000003</v>
      </c>
      <c r="O10" s="12">
        <v>0.28000000000000003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</row>
    <row r="11" spans="1:35" x14ac:dyDescent="0.35">
      <c r="A11" s="12" t="s">
        <v>95</v>
      </c>
      <c r="B11" s="12" t="s">
        <v>10</v>
      </c>
      <c r="C11" s="12" t="s">
        <v>2</v>
      </c>
      <c r="D11" s="15">
        <v>2500</v>
      </c>
      <c r="E11" s="12">
        <f t="shared" si="0"/>
        <v>16.2</v>
      </c>
      <c r="F11" s="12">
        <f t="shared" si="1"/>
        <v>10500</v>
      </c>
      <c r="G11" s="12">
        <f t="shared" si="2"/>
        <v>30000</v>
      </c>
      <c r="H11" s="62">
        <f t="shared" si="3"/>
        <v>40500</v>
      </c>
      <c r="I11" s="15">
        <f t="shared" si="4"/>
        <v>40500</v>
      </c>
      <c r="J11" s="15">
        <f t="shared" si="5"/>
        <v>0</v>
      </c>
      <c r="K11" s="16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0.4</v>
      </c>
      <c r="S11" s="12">
        <v>0.4</v>
      </c>
      <c r="T11" s="12">
        <v>0.4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</row>
    <row r="12" spans="1:35" x14ac:dyDescent="0.35">
      <c r="A12" s="12" t="s">
        <v>96</v>
      </c>
      <c r="B12" s="12" t="s">
        <v>10</v>
      </c>
      <c r="C12" s="12" t="s">
        <v>2</v>
      </c>
      <c r="D12" s="15">
        <v>2500</v>
      </c>
      <c r="E12" s="12">
        <f t="shared" si="0"/>
        <v>16.2</v>
      </c>
      <c r="F12" s="12">
        <f t="shared" si="1"/>
        <v>10500</v>
      </c>
      <c r="G12" s="12">
        <f t="shared" si="2"/>
        <v>30000</v>
      </c>
      <c r="H12" s="62">
        <f t="shared" si="3"/>
        <v>40500</v>
      </c>
      <c r="I12" s="15">
        <f t="shared" si="4"/>
        <v>40500</v>
      </c>
      <c r="J12" s="15">
        <f t="shared" si="5"/>
        <v>0</v>
      </c>
      <c r="K12" s="16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0.4</v>
      </c>
      <c r="S12" s="12">
        <v>0.4</v>
      </c>
      <c r="T12" s="12">
        <v>0.4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</row>
    <row r="13" spans="1:35" x14ac:dyDescent="0.35">
      <c r="A13" s="12" t="s">
        <v>14</v>
      </c>
      <c r="B13" s="12" t="s">
        <v>10</v>
      </c>
      <c r="C13" s="12" t="s">
        <v>2</v>
      </c>
      <c r="D13" s="15">
        <v>2500</v>
      </c>
      <c r="E13" s="12">
        <f t="shared" si="0"/>
        <v>21</v>
      </c>
      <c r="F13" s="12">
        <f t="shared" si="1"/>
        <v>22500</v>
      </c>
      <c r="G13" s="12">
        <f t="shared" si="2"/>
        <v>30000</v>
      </c>
      <c r="H13" s="62">
        <f t="shared" si="3"/>
        <v>52500</v>
      </c>
      <c r="I13" s="15">
        <f t="shared" si="4"/>
        <v>52500</v>
      </c>
      <c r="J13" s="15">
        <f t="shared" si="5"/>
        <v>0</v>
      </c>
      <c r="K13" s="16">
        <v>0</v>
      </c>
      <c r="L13" s="12">
        <v>0</v>
      </c>
      <c r="M13" s="12">
        <v>0</v>
      </c>
      <c r="N13" s="12">
        <v>0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</row>
    <row r="14" spans="1:35" x14ac:dyDescent="0.35">
      <c r="A14" s="12" t="s">
        <v>98</v>
      </c>
      <c r="B14" s="12" t="s">
        <v>10</v>
      </c>
      <c r="C14" s="12" t="s">
        <v>2</v>
      </c>
      <c r="D14" s="15">
        <v>2000</v>
      </c>
      <c r="E14" s="12">
        <f t="shared" si="0"/>
        <v>22.53</v>
      </c>
      <c r="F14" s="12">
        <f t="shared" si="1"/>
        <v>21060.000000000004</v>
      </c>
      <c r="G14" s="12">
        <f t="shared" si="2"/>
        <v>24000</v>
      </c>
      <c r="H14" s="62">
        <f t="shared" si="3"/>
        <v>45060</v>
      </c>
      <c r="I14" s="15">
        <f t="shared" si="4"/>
        <v>45060</v>
      </c>
      <c r="J14" s="15">
        <f t="shared" si="5"/>
        <v>0</v>
      </c>
      <c r="K14" s="16">
        <v>0</v>
      </c>
      <c r="L14" s="12">
        <v>0.26500000000000001</v>
      </c>
      <c r="M14" s="12">
        <v>0.26500000000000001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</row>
    <row r="15" spans="1:35" x14ac:dyDescent="0.35">
      <c r="A15" s="12" t="s">
        <v>16</v>
      </c>
      <c r="B15" s="12" t="s">
        <v>10</v>
      </c>
      <c r="C15" s="12" t="s">
        <v>2</v>
      </c>
      <c r="D15" s="15">
        <v>2000</v>
      </c>
      <c r="E15" s="12">
        <f t="shared" si="0"/>
        <v>20.45</v>
      </c>
      <c r="F15" s="12">
        <f t="shared" si="1"/>
        <v>16900</v>
      </c>
      <c r="G15" s="12">
        <f t="shared" si="2"/>
        <v>24000</v>
      </c>
      <c r="H15" s="62">
        <f t="shared" si="3"/>
        <v>40900</v>
      </c>
      <c r="I15" s="15">
        <f t="shared" si="4"/>
        <v>40900</v>
      </c>
      <c r="J15" s="15">
        <f t="shared" si="5"/>
        <v>0</v>
      </c>
      <c r="K15" s="16">
        <v>0</v>
      </c>
      <c r="L15" s="12">
        <v>0.15</v>
      </c>
      <c r="M15" s="12">
        <v>0.15</v>
      </c>
      <c r="N15" s="12">
        <v>0.15</v>
      </c>
      <c r="O15" s="12">
        <v>0.5</v>
      </c>
      <c r="P15" s="12">
        <v>0.5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</row>
    <row r="16" spans="1:35" x14ac:dyDescent="0.35">
      <c r="A16" s="12" t="s">
        <v>18</v>
      </c>
      <c r="B16" s="13" t="s">
        <v>17</v>
      </c>
      <c r="C16" s="12" t="s">
        <v>2</v>
      </c>
      <c r="D16" s="15">
        <v>2500</v>
      </c>
      <c r="E16" s="12">
        <f t="shared" si="0"/>
        <v>6</v>
      </c>
      <c r="F16" s="12">
        <f>(SUM(L16:W16))*D16</f>
        <v>7500</v>
      </c>
      <c r="G16" s="12">
        <f t="shared" si="2"/>
        <v>7500</v>
      </c>
      <c r="H16" s="62">
        <f t="shared" ref="H16:H17" si="6">D16*E16</f>
        <v>15000</v>
      </c>
      <c r="I16" s="15">
        <f t="shared" si="4"/>
        <v>0</v>
      </c>
      <c r="J16" s="15">
        <f t="shared" ref="J16:J17" si="7">K16*H16</f>
        <v>15000</v>
      </c>
      <c r="K16" s="16">
        <v>1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1</v>
      </c>
      <c r="T16" s="12">
        <v>0</v>
      </c>
      <c r="U16" s="12">
        <v>0</v>
      </c>
      <c r="V16" s="12">
        <v>0</v>
      </c>
      <c r="W16" s="12">
        <v>1</v>
      </c>
      <c r="X16" s="12">
        <v>0</v>
      </c>
      <c r="Y16" s="12">
        <v>0</v>
      </c>
      <c r="Z16" s="12">
        <v>0</v>
      </c>
      <c r="AA16" s="12">
        <v>1</v>
      </c>
      <c r="AB16" s="12">
        <v>0</v>
      </c>
      <c r="AC16" s="12">
        <v>0</v>
      </c>
      <c r="AD16" s="12">
        <v>0</v>
      </c>
      <c r="AE16" s="12">
        <v>1</v>
      </c>
      <c r="AF16" s="12">
        <v>0</v>
      </c>
      <c r="AG16" s="12">
        <v>0</v>
      </c>
      <c r="AH16" s="12">
        <v>0</v>
      </c>
      <c r="AI16" s="12">
        <v>1</v>
      </c>
    </row>
    <row r="17" spans="1:35" x14ac:dyDescent="0.35">
      <c r="A17" s="17" t="s">
        <v>99</v>
      </c>
      <c r="B17" s="12" t="s">
        <v>10</v>
      </c>
      <c r="C17" s="12" t="s">
        <v>2</v>
      </c>
      <c r="D17" s="15">
        <v>150</v>
      </c>
      <c r="E17" s="12">
        <f t="shared" si="0"/>
        <v>734</v>
      </c>
      <c r="F17" s="12">
        <f>(SUM(L17:W17))*D17</f>
        <v>39000</v>
      </c>
      <c r="G17" s="12">
        <f t="shared" si="2"/>
        <v>71100</v>
      </c>
      <c r="H17" s="62">
        <f t="shared" si="6"/>
        <v>110100</v>
      </c>
      <c r="I17" s="15">
        <f t="shared" si="4"/>
        <v>110100</v>
      </c>
      <c r="J17" s="15">
        <f t="shared" si="7"/>
        <v>0</v>
      </c>
      <c r="K17" s="16">
        <v>0</v>
      </c>
      <c r="L17" s="12">
        <v>5</v>
      </c>
      <c r="M17" s="12">
        <v>10</v>
      </c>
      <c r="N17" s="12">
        <v>15</v>
      </c>
      <c r="O17" s="12">
        <v>18</v>
      </c>
      <c r="P17" s="12">
        <v>21</v>
      </c>
      <c r="Q17" s="12">
        <v>23</v>
      </c>
      <c r="R17" s="12">
        <v>23</v>
      </c>
      <c r="S17" s="12">
        <v>24</v>
      </c>
      <c r="T17" s="12">
        <v>26</v>
      </c>
      <c r="U17" s="12">
        <v>28</v>
      </c>
      <c r="V17" s="12">
        <v>31</v>
      </c>
      <c r="W17" s="12">
        <v>36</v>
      </c>
      <c r="X17" s="12">
        <v>36</v>
      </c>
      <c r="Y17" s="12">
        <v>36</v>
      </c>
      <c r="Z17" s="12">
        <v>38</v>
      </c>
      <c r="AA17" s="12">
        <v>38</v>
      </c>
      <c r="AB17" s="12">
        <v>38</v>
      </c>
      <c r="AC17" s="12">
        <v>40</v>
      </c>
      <c r="AD17" s="12">
        <v>40</v>
      </c>
      <c r="AE17" s="12">
        <v>40</v>
      </c>
      <c r="AF17" s="12">
        <v>42</v>
      </c>
      <c r="AG17" s="12">
        <v>42</v>
      </c>
      <c r="AH17" s="12">
        <v>42</v>
      </c>
      <c r="AI17" s="12">
        <v>42</v>
      </c>
    </row>
    <row r="18" spans="1:35" x14ac:dyDescent="0.35">
      <c r="A18" s="12" t="s">
        <v>100</v>
      </c>
      <c r="B18" s="12" t="s">
        <v>10</v>
      </c>
      <c r="C18" s="12" t="s">
        <v>2</v>
      </c>
      <c r="D18" s="15">
        <v>1500</v>
      </c>
      <c r="E18" s="12">
        <f t="shared" si="0"/>
        <v>22</v>
      </c>
      <c r="F18" s="12">
        <f t="shared" si="1"/>
        <v>15000</v>
      </c>
      <c r="G18" s="12">
        <f t="shared" si="2"/>
        <v>18000</v>
      </c>
      <c r="H18" s="62">
        <f t="shared" ref="H18" si="8">D18*E18</f>
        <v>33000</v>
      </c>
      <c r="I18" s="15">
        <f t="shared" si="4"/>
        <v>0</v>
      </c>
      <c r="J18" s="15">
        <f t="shared" ref="J18" si="9">K18*H18</f>
        <v>33000</v>
      </c>
      <c r="K18" s="16">
        <v>1</v>
      </c>
      <c r="L18" s="12">
        <v>0</v>
      </c>
      <c r="M18" s="12">
        <v>0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</row>
    <row r="19" spans="1:35" ht="15" thickBot="1" x14ac:dyDescent="0.4">
      <c r="A19" s="90" t="s">
        <v>19</v>
      </c>
      <c r="B19" s="91"/>
      <c r="C19" s="91"/>
      <c r="D19" s="91"/>
      <c r="E19" s="91"/>
      <c r="F19" s="61">
        <f t="shared" ref="F19:K19" si="10">SUM(F20:F30)</f>
        <v>37800</v>
      </c>
      <c r="G19" s="21">
        <f t="shared" si="10"/>
        <v>42800</v>
      </c>
      <c r="H19" s="21">
        <f t="shared" si="10"/>
        <v>80600</v>
      </c>
      <c r="I19" s="21">
        <f t="shared" si="10"/>
        <v>80600</v>
      </c>
      <c r="J19" s="21">
        <f t="shared" si="10"/>
        <v>0</v>
      </c>
      <c r="K19" s="21">
        <f t="shared" si="10"/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x14ac:dyDescent="0.35">
      <c r="A20" s="12" t="s">
        <v>23</v>
      </c>
      <c r="B20" s="12" t="s">
        <v>25</v>
      </c>
      <c r="C20" s="12" t="s">
        <v>2</v>
      </c>
      <c r="D20" s="15">
        <v>300</v>
      </c>
      <c r="E20" s="12">
        <f>SUM(L20:AI20)</f>
        <v>24</v>
      </c>
      <c r="F20" s="12">
        <f>(SUM(L20:W20))*D20</f>
        <v>3600</v>
      </c>
      <c r="G20" s="15">
        <f>SUM(X20:AI20)*D20</f>
        <v>3600</v>
      </c>
      <c r="H20" s="15">
        <f>D20*E20</f>
        <v>7200</v>
      </c>
      <c r="I20" s="15">
        <f t="shared" si="4"/>
        <v>7200</v>
      </c>
      <c r="J20" s="15">
        <f t="shared" ref="J20" si="11">K20*H20</f>
        <v>0</v>
      </c>
      <c r="K20" s="16">
        <v>0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  <c r="AG20" s="12">
        <v>1</v>
      </c>
      <c r="AH20" s="12">
        <v>1</v>
      </c>
      <c r="AI20" s="12">
        <v>1</v>
      </c>
    </row>
    <row r="21" spans="1:35" x14ac:dyDescent="0.35">
      <c r="A21" s="12" t="s">
        <v>21</v>
      </c>
      <c r="B21" s="12" t="s">
        <v>26</v>
      </c>
      <c r="C21" s="12" t="s">
        <v>2</v>
      </c>
      <c r="D21" s="15">
        <v>100</v>
      </c>
      <c r="E21" s="12">
        <f t="shared" ref="E21:E30" si="12">SUM(L21:AI21)</f>
        <v>24</v>
      </c>
      <c r="F21" s="12">
        <f t="shared" ref="F21:F30" si="13">(SUM(L21:W21))*D21</f>
        <v>1200</v>
      </c>
      <c r="G21" s="15">
        <f t="shared" ref="G21:G30" si="14">SUM(X21:AI21)*D21</f>
        <v>1200</v>
      </c>
      <c r="H21" s="15">
        <f>D21*E21</f>
        <v>2400</v>
      </c>
      <c r="I21" s="15">
        <f t="shared" si="4"/>
        <v>2400</v>
      </c>
      <c r="J21" s="15">
        <f t="shared" ref="J21:J25" si="15">K21*H21</f>
        <v>0</v>
      </c>
      <c r="K21" s="16">
        <v>0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</row>
    <row r="22" spans="1:35" x14ac:dyDescent="0.35">
      <c r="A22" s="12" t="s">
        <v>28</v>
      </c>
      <c r="B22" s="12" t="s">
        <v>26</v>
      </c>
      <c r="C22" s="12" t="s">
        <v>30</v>
      </c>
      <c r="D22" s="15">
        <v>200</v>
      </c>
      <c r="E22" s="12">
        <f t="shared" si="12"/>
        <v>24</v>
      </c>
      <c r="F22" s="12">
        <f t="shared" si="13"/>
        <v>2400</v>
      </c>
      <c r="G22" s="15">
        <f t="shared" si="14"/>
        <v>2400</v>
      </c>
      <c r="H22" s="15">
        <f t="shared" ref="H22:H25" si="16">D22*E22</f>
        <v>4800</v>
      </c>
      <c r="I22" s="15">
        <f t="shared" si="4"/>
        <v>4800</v>
      </c>
      <c r="J22" s="15">
        <f t="shared" si="15"/>
        <v>0</v>
      </c>
      <c r="K22" s="16">
        <v>0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</row>
    <row r="23" spans="1:35" x14ac:dyDescent="0.35">
      <c r="A23" s="12" t="s">
        <v>29</v>
      </c>
      <c r="B23" s="12" t="s">
        <v>26</v>
      </c>
      <c r="C23" s="12" t="s">
        <v>31</v>
      </c>
      <c r="D23" s="15">
        <v>150</v>
      </c>
      <c r="E23" s="12">
        <f t="shared" si="12"/>
        <v>24</v>
      </c>
      <c r="F23" s="12">
        <f t="shared" si="13"/>
        <v>1800</v>
      </c>
      <c r="G23" s="15">
        <f t="shared" si="14"/>
        <v>1800</v>
      </c>
      <c r="H23" s="15">
        <f t="shared" si="16"/>
        <v>3600</v>
      </c>
      <c r="I23" s="15">
        <f t="shared" si="4"/>
        <v>3600</v>
      </c>
      <c r="J23" s="15">
        <f t="shared" si="15"/>
        <v>0</v>
      </c>
      <c r="K23" s="16">
        <v>0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</row>
    <row r="24" spans="1:35" x14ac:dyDescent="0.35">
      <c r="A24" s="12" t="s">
        <v>20</v>
      </c>
      <c r="B24" s="12" t="s">
        <v>26</v>
      </c>
      <c r="C24" s="12" t="s">
        <v>27</v>
      </c>
      <c r="D24" s="15">
        <v>2000</v>
      </c>
      <c r="E24" s="12">
        <f t="shared" si="12"/>
        <v>7</v>
      </c>
      <c r="F24" s="12">
        <f t="shared" si="13"/>
        <v>8000</v>
      </c>
      <c r="G24" s="15">
        <f t="shared" si="14"/>
        <v>6000</v>
      </c>
      <c r="H24" s="15">
        <f t="shared" si="16"/>
        <v>14000</v>
      </c>
      <c r="I24" s="15">
        <f t="shared" si="4"/>
        <v>14000</v>
      </c>
      <c r="J24" s="15">
        <f t="shared" si="15"/>
        <v>0</v>
      </c>
      <c r="K24" s="16"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1</v>
      </c>
      <c r="R24" s="12">
        <v>0</v>
      </c>
      <c r="S24" s="12">
        <v>0</v>
      </c>
      <c r="T24" s="12">
        <v>1</v>
      </c>
      <c r="U24" s="12">
        <v>0</v>
      </c>
      <c r="V24" s="12">
        <v>0</v>
      </c>
      <c r="W24" s="12">
        <v>1</v>
      </c>
      <c r="X24" s="12">
        <v>0</v>
      </c>
      <c r="Y24" s="12">
        <v>0</v>
      </c>
      <c r="Z24" s="12">
        <v>1</v>
      </c>
      <c r="AA24" s="12">
        <v>0</v>
      </c>
      <c r="AB24" s="12">
        <v>0</v>
      </c>
      <c r="AC24" s="12">
        <v>1</v>
      </c>
      <c r="AD24" s="12">
        <v>0</v>
      </c>
      <c r="AE24" s="12">
        <v>0</v>
      </c>
      <c r="AF24" s="12">
        <v>1</v>
      </c>
      <c r="AG24" s="12">
        <v>0</v>
      </c>
      <c r="AH24" s="12">
        <v>0</v>
      </c>
      <c r="AI24" s="12">
        <v>0</v>
      </c>
    </row>
    <row r="25" spans="1:35" x14ac:dyDescent="0.35">
      <c r="A25" s="12" t="s">
        <v>22</v>
      </c>
      <c r="B25" s="12" t="s">
        <v>26</v>
      </c>
      <c r="C25" s="12" t="s">
        <v>31</v>
      </c>
      <c r="D25" s="15">
        <v>2000</v>
      </c>
      <c r="E25" s="12">
        <f t="shared" si="12"/>
        <v>7</v>
      </c>
      <c r="F25" s="12">
        <f>(SUM(L25:W25))*D25</f>
        <v>8000</v>
      </c>
      <c r="G25" s="15">
        <f t="shared" si="14"/>
        <v>6000</v>
      </c>
      <c r="H25" s="15">
        <f t="shared" si="16"/>
        <v>14000</v>
      </c>
      <c r="I25" s="15">
        <f t="shared" si="4"/>
        <v>14000</v>
      </c>
      <c r="J25" s="15">
        <f t="shared" si="15"/>
        <v>0</v>
      </c>
      <c r="K25" s="16">
        <v>0</v>
      </c>
      <c r="L25" s="12">
        <v>0</v>
      </c>
      <c r="M25" s="12">
        <f>M24*3</f>
        <v>0</v>
      </c>
      <c r="N25" s="12">
        <f t="shared" ref="N25:AE25" si="17">N24*3</f>
        <v>0</v>
      </c>
      <c r="O25" s="12">
        <v>1</v>
      </c>
      <c r="P25" s="12">
        <f t="shared" si="17"/>
        <v>0</v>
      </c>
      <c r="Q25" s="12">
        <v>1</v>
      </c>
      <c r="R25" s="12">
        <f t="shared" ref="R25" si="18">R24*3</f>
        <v>0</v>
      </c>
      <c r="S25" s="12">
        <f t="shared" ref="S25" si="19">S24*3</f>
        <v>0</v>
      </c>
      <c r="T25" s="12">
        <v>1</v>
      </c>
      <c r="U25" s="12">
        <f t="shared" si="17"/>
        <v>0</v>
      </c>
      <c r="V25" s="12">
        <f t="shared" si="17"/>
        <v>0</v>
      </c>
      <c r="W25" s="12">
        <v>1</v>
      </c>
      <c r="X25" s="12">
        <f t="shared" si="17"/>
        <v>0</v>
      </c>
      <c r="Y25" s="12">
        <f t="shared" si="17"/>
        <v>0</v>
      </c>
      <c r="Z25" s="12">
        <v>1</v>
      </c>
      <c r="AA25" s="12">
        <f t="shared" si="17"/>
        <v>0</v>
      </c>
      <c r="AB25" s="12">
        <f t="shared" si="17"/>
        <v>0</v>
      </c>
      <c r="AC25" s="12">
        <v>1</v>
      </c>
      <c r="AD25" s="12">
        <f t="shared" si="17"/>
        <v>0</v>
      </c>
      <c r="AE25" s="12">
        <f t="shared" si="17"/>
        <v>0</v>
      </c>
      <c r="AF25" s="12">
        <v>1</v>
      </c>
      <c r="AG25" s="12">
        <v>0</v>
      </c>
      <c r="AH25" s="12">
        <v>0</v>
      </c>
      <c r="AI25" s="12">
        <v>0</v>
      </c>
    </row>
    <row r="26" spans="1:35" x14ac:dyDescent="0.35">
      <c r="A26" s="12" t="s">
        <v>33</v>
      </c>
      <c r="B26" s="12" t="s">
        <v>24</v>
      </c>
      <c r="C26" s="12" t="s">
        <v>32</v>
      </c>
      <c r="D26" s="15">
        <v>5000</v>
      </c>
      <c r="E26" s="12">
        <f t="shared" si="12"/>
        <v>2</v>
      </c>
      <c r="F26" s="12">
        <f t="shared" si="13"/>
        <v>5000</v>
      </c>
      <c r="G26" s="15">
        <f>SUM(X26:AI26)*D26</f>
        <v>5000</v>
      </c>
      <c r="H26" s="15">
        <f t="shared" ref="H26:H27" si="20">D26*E26</f>
        <v>10000</v>
      </c>
      <c r="I26" s="15">
        <f t="shared" si="4"/>
        <v>10000</v>
      </c>
      <c r="J26" s="15">
        <f t="shared" ref="J26:J27" si="21">K26*H26</f>
        <v>0</v>
      </c>
      <c r="K26" s="16">
        <v>0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1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</row>
    <row r="27" spans="1:35" x14ac:dyDescent="0.35">
      <c r="A27" s="12" t="s">
        <v>36</v>
      </c>
      <c r="B27" s="12" t="s">
        <v>25</v>
      </c>
      <c r="C27" s="12" t="s">
        <v>2</v>
      </c>
      <c r="D27" s="15">
        <v>150</v>
      </c>
      <c r="E27" s="12">
        <f t="shared" si="12"/>
        <v>8</v>
      </c>
      <c r="F27" s="12">
        <f t="shared" si="13"/>
        <v>600</v>
      </c>
      <c r="G27" s="15">
        <f t="shared" si="14"/>
        <v>600</v>
      </c>
      <c r="H27" s="15">
        <f t="shared" si="20"/>
        <v>1200</v>
      </c>
      <c r="I27" s="15">
        <f t="shared" si="4"/>
        <v>1200</v>
      </c>
      <c r="J27" s="15">
        <f t="shared" si="21"/>
        <v>0</v>
      </c>
      <c r="K27" s="16">
        <v>0</v>
      </c>
      <c r="L27" s="12">
        <v>0</v>
      </c>
      <c r="M27" s="12">
        <v>1</v>
      </c>
      <c r="N27" s="12">
        <v>0</v>
      </c>
      <c r="O27" s="12">
        <v>0</v>
      </c>
      <c r="P27" s="12">
        <v>1</v>
      </c>
      <c r="Q27" s="12">
        <v>0</v>
      </c>
      <c r="R27" s="12">
        <v>0</v>
      </c>
      <c r="S27" s="12">
        <v>1</v>
      </c>
      <c r="T27" s="12">
        <v>0</v>
      </c>
      <c r="U27" s="12">
        <v>0</v>
      </c>
      <c r="V27" s="12">
        <v>1</v>
      </c>
      <c r="W27" s="12">
        <v>0</v>
      </c>
      <c r="X27" s="12">
        <v>0</v>
      </c>
      <c r="Y27" s="12">
        <v>1</v>
      </c>
      <c r="Z27" s="12">
        <v>0</v>
      </c>
      <c r="AA27" s="12">
        <v>0</v>
      </c>
      <c r="AB27" s="12">
        <v>1</v>
      </c>
      <c r="AC27" s="12">
        <v>0</v>
      </c>
      <c r="AD27" s="12">
        <v>0</v>
      </c>
      <c r="AE27" s="12">
        <v>1</v>
      </c>
      <c r="AF27" s="12">
        <v>0</v>
      </c>
      <c r="AG27" s="12">
        <v>0</v>
      </c>
      <c r="AH27" s="12">
        <v>1</v>
      </c>
      <c r="AI27" s="12">
        <v>0</v>
      </c>
    </row>
    <row r="28" spans="1:35" x14ac:dyDescent="0.35">
      <c r="A28" s="12" t="s">
        <v>34</v>
      </c>
      <c r="B28" s="12" t="s">
        <v>26</v>
      </c>
      <c r="C28" s="12" t="s">
        <v>2</v>
      </c>
      <c r="D28" s="15">
        <v>3000</v>
      </c>
      <c r="E28" s="12">
        <f t="shared" si="12"/>
        <v>5</v>
      </c>
      <c r="F28" s="12">
        <f t="shared" si="13"/>
        <v>3000</v>
      </c>
      <c r="G28" s="15">
        <f t="shared" si="14"/>
        <v>12000</v>
      </c>
      <c r="H28" s="15">
        <f>D28*E28</f>
        <v>15000</v>
      </c>
      <c r="I28" s="15">
        <f t="shared" si="4"/>
        <v>15000</v>
      </c>
      <c r="J28" s="15">
        <f t="shared" ref="J28:J29" si="22">K28*H28</f>
        <v>0</v>
      </c>
      <c r="K28" s="16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</v>
      </c>
      <c r="AA28" s="12">
        <v>0</v>
      </c>
      <c r="AB28" s="12">
        <v>1</v>
      </c>
      <c r="AC28" s="12">
        <v>0</v>
      </c>
      <c r="AD28" s="12">
        <v>1</v>
      </c>
      <c r="AE28" s="12">
        <v>1</v>
      </c>
      <c r="AF28" s="12">
        <v>0</v>
      </c>
      <c r="AG28" s="12">
        <v>0</v>
      </c>
      <c r="AH28" s="12">
        <v>0</v>
      </c>
      <c r="AI28" s="12">
        <v>0</v>
      </c>
    </row>
    <row r="29" spans="1:35" x14ac:dyDescent="0.35">
      <c r="A29" s="12" t="s">
        <v>11</v>
      </c>
      <c r="B29" s="12" t="s">
        <v>26</v>
      </c>
      <c r="C29" s="12" t="s">
        <v>2</v>
      </c>
      <c r="D29" s="15">
        <v>200</v>
      </c>
      <c r="E29" s="12">
        <f t="shared" si="12"/>
        <v>24</v>
      </c>
      <c r="F29" s="12">
        <f t="shared" si="13"/>
        <v>2400</v>
      </c>
      <c r="G29" s="15">
        <f t="shared" si="14"/>
        <v>2400</v>
      </c>
      <c r="H29" s="15">
        <f>D29*E29</f>
        <v>4800</v>
      </c>
      <c r="I29" s="15">
        <f t="shared" si="4"/>
        <v>4800</v>
      </c>
      <c r="J29" s="15">
        <f t="shared" si="22"/>
        <v>0</v>
      </c>
      <c r="K29" s="16">
        <v>0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</row>
    <row r="30" spans="1:35" x14ac:dyDescent="0.35">
      <c r="A30" s="12" t="s">
        <v>35</v>
      </c>
      <c r="B30" s="12" t="s">
        <v>26</v>
      </c>
      <c r="C30" s="12" t="s">
        <v>2</v>
      </c>
      <c r="D30" s="15">
        <v>150</v>
      </c>
      <c r="E30" s="12">
        <f t="shared" si="12"/>
        <v>24</v>
      </c>
      <c r="F30" s="12">
        <f t="shared" si="13"/>
        <v>1800</v>
      </c>
      <c r="G30" s="15">
        <f t="shared" si="14"/>
        <v>1800</v>
      </c>
      <c r="H30" s="15">
        <f t="shared" ref="H30" si="23">D30*E30</f>
        <v>3600</v>
      </c>
      <c r="I30" s="15">
        <f t="shared" si="4"/>
        <v>3600</v>
      </c>
      <c r="J30" s="15">
        <f t="shared" ref="J30" si="24">K30*H30</f>
        <v>0</v>
      </c>
      <c r="K30" s="16">
        <v>0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</row>
    <row r="31" spans="1:35" x14ac:dyDescent="0.35">
      <c r="A31" s="12"/>
      <c r="B31" s="12"/>
      <c r="C31" s="12"/>
      <c r="D31" s="12"/>
      <c r="E31" s="12"/>
      <c r="F31" s="12"/>
      <c r="G31" s="12"/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x14ac:dyDescent="0.35">
      <c r="A32" s="12"/>
      <c r="B32" s="12"/>
      <c r="C32" s="12"/>
      <c r="D32" s="12"/>
      <c r="E32" s="12"/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3"/>
      <c r="Y32" s="13"/>
    </row>
    <row r="33" spans="1:25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x14ac:dyDescent="0.35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</sheetData>
  <mergeCells count="8">
    <mergeCell ref="L3:Q3"/>
    <mergeCell ref="L5:W5"/>
    <mergeCell ref="X5:AI5"/>
    <mergeCell ref="A1:I1"/>
    <mergeCell ref="A19:E19"/>
    <mergeCell ref="D2:E2"/>
    <mergeCell ref="D3:E3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C06A-9D10-40D0-BBFC-DA749979AA0D}">
  <dimension ref="A1:Z48"/>
  <sheetViews>
    <sheetView zoomScale="55" zoomScaleNormal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Z43" sqref="Z43"/>
    </sheetView>
  </sheetViews>
  <sheetFormatPr defaultRowHeight="14.5" x14ac:dyDescent="0.35"/>
  <cols>
    <col min="1" max="1" width="2.6328125" style="34" customWidth="1"/>
    <col min="2" max="2" width="36.6328125" style="35" customWidth="1"/>
    <col min="3" max="22" width="14.6328125" style="34" customWidth="1"/>
    <col min="23" max="23" width="9.36328125" style="34" bestFit="1" customWidth="1"/>
    <col min="24" max="26" width="10.36328125" style="34" bestFit="1" customWidth="1"/>
    <col min="27" max="16384" width="8.7265625" style="34"/>
  </cols>
  <sheetData>
    <row r="1" spans="2:26" x14ac:dyDescent="0.35">
      <c r="C1" s="101" t="s">
        <v>84</v>
      </c>
      <c r="D1" s="101"/>
      <c r="E1" s="101"/>
      <c r="F1" s="101"/>
      <c r="G1" s="101"/>
      <c r="H1" s="101"/>
      <c r="I1" s="101"/>
      <c r="J1" s="101"/>
      <c r="K1" s="103"/>
      <c r="L1" s="103"/>
      <c r="M1" s="103"/>
      <c r="N1" s="103"/>
      <c r="O1" s="101" t="s">
        <v>85</v>
      </c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2:26" s="36" customFormat="1" ht="45" customHeight="1" x14ac:dyDescent="0.35">
      <c r="C2" s="43">
        <v>44927</v>
      </c>
      <c r="D2" s="43">
        <v>44958</v>
      </c>
      <c r="E2" s="43">
        <v>44986</v>
      </c>
      <c r="F2" s="43">
        <v>45017</v>
      </c>
      <c r="G2" s="43">
        <v>45047</v>
      </c>
      <c r="H2" s="43">
        <v>45078</v>
      </c>
      <c r="I2" s="43">
        <v>45108</v>
      </c>
      <c r="J2" s="43">
        <v>45139</v>
      </c>
      <c r="K2" s="43">
        <v>45170</v>
      </c>
      <c r="L2" s="43">
        <v>45200</v>
      </c>
      <c r="M2" s="43">
        <v>45231</v>
      </c>
      <c r="N2" s="43">
        <v>45261</v>
      </c>
      <c r="O2" s="43">
        <v>45292</v>
      </c>
      <c r="P2" s="43">
        <v>45323</v>
      </c>
      <c r="Q2" s="43">
        <v>45352</v>
      </c>
      <c r="R2" s="43">
        <v>45383</v>
      </c>
      <c r="S2" s="43">
        <v>45413</v>
      </c>
      <c r="T2" s="43">
        <v>45444</v>
      </c>
      <c r="U2" s="43">
        <v>45474</v>
      </c>
      <c r="V2" s="43">
        <v>45505</v>
      </c>
      <c r="W2" s="43">
        <v>45536</v>
      </c>
      <c r="X2" s="43">
        <v>45566</v>
      </c>
      <c r="Y2" s="43">
        <v>45597</v>
      </c>
      <c r="Z2" s="43">
        <v>45627</v>
      </c>
    </row>
    <row r="3" spans="2:26" ht="24" customHeight="1" x14ac:dyDescent="0.35">
      <c r="B3" s="44" t="s">
        <v>76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ht="20" customHeight="1" x14ac:dyDescent="0.35">
      <c r="B4" s="39" t="s">
        <v>63</v>
      </c>
      <c r="C4" s="46">
        <f>'Revenue model'!L6*'Revenue model'!$E$6</f>
        <v>5400</v>
      </c>
      <c r="D4" s="46">
        <f>'Revenue model'!M6*'Revenue model'!$E$6</f>
        <v>5400</v>
      </c>
      <c r="E4" s="46">
        <f>'Revenue model'!N6*'Revenue model'!$E$6</f>
        <v>5400</v>
      </c>
      <c r="F4" s="46">
        <f>'Revenue model'!O6*'Revenue model'!$E$6</f>
        <v>8640</v>
      </c>
      <c r="G4" s="46">
        <f>'Revenue model'!P6*'Revenue model'!$E$6</f>
        <v>8640</v>
      </c>
      <c r="H4" s="46">
        <f>'Revenue model'!Q6*'Revenue model'!$E$6</f>
        <v>7560</v>
      </c>
      <c r="I4" s="46">
        <f>'Revenue model'!R6*'Revenue model'!$E$6</f>
        <v>8640</v>
      </c>
      <c r="J4" s="46">
        <f>'Revenue model'!S6*'Revenue model'!$E$6</f>
        <v>9720</v>
      </c>
      <c r="K4" s="46">
        <f>'Revenue model'!T6*'Revenue model'!$E$6</f>
        <v>9720</v>
      </c>
      <c r="L4" s="46">
        <f>'Revenue model'!U6*'Revenue model'!$E$6</f>
        <v>10800</v>
      </c>
      <c r="M4" s="46">
        <f>'Revenue model'!V6*'Revenue model'!$E$6</f>
        <v>12960</v>
      </c>
      <c r="N4" s="46">
        <f>'Revenue model'!W6*'Revenue model'!$E$6</f>
        <v>15120</v>
      </c>
      <c r="O4" s="46">
        <f>'Revenue model'!X6*'Revenue model'!$E$6</f>
        <v>16200</v>
      </c>
      <c r="P4" s="46">
        <f>'Revenue model'!Y6*'Revenue model'!$E$6</f>
        <v>16200</v>
      </c>
      <c r="Q4" s="46">
        <f>'Revenue model'!Z6*'Revenue model'!$E$6</f>
        <v>16200</v>
      </c>
      <c r="R4" s="46">
        <f>'Revenue model'!AA6*'Revenue model'!$E$6</f>
        <v>19440</v>
      </c>
      <c r="S4" s="46">
        <f>'Revenue model'!AB6*'Revenue model'!$E$6</f>
        <v>19440</v>
      </c>
      <c r="T4" s="46">
        <f>'Revenue model'!AC6*'Revenue model'!$E$6</f>
        <v>19440</v>
      </c>
      <c r="U4" s="46">
        <f>'Revenue model'!AD6*'Revenue model'!$E$6</f>
        <v>21600</v>
      </c>
      <c r="V4" s="46">
        <f>'Revenue model'!AE6*'Revenue model'!$E$6</f>
        <v>21600</v>
      </c>
      <c r="W4" s="46">
        <f>'Revenue model'!AF6*'Revenue model'!$E$6</f>
        <v>21600</v>
      </c>
      <c r="X4" s="46">
        <f>'Revenue model'!AG6*'Revenue model'!$E$6</f>
        <v>24840</v>
      </c>
      <c r="Y4" s="46">
        <f>'Revenue model'!AH6*'Revenue model'!$E$6</f>
        <v>24840</v>
      </c>
      <c r="Z4" s="46">
        <f>'Revenue model'!AI6*'Revenue model'!$E$6</f>
        <v>24840</v>
      </c>
    </row>
    <row r="5" spans="2:26" ht="20" customHeight="1" x14ac:dyDescent="0.35">
      <c r="B5" s="37" t="s">
        <v>64</v>
      </c>
      <c r="C5" s="40">
        <f>'Revenue model'!L7*'Revenue model'!$E$7</f>
        <v>0</v>
      </c>
      <c r="D5" s="40">
        <f>'Revenue model'!M7*'Revenue model'!$E$7</f>
        <v>0</v>
      </c>
      <c r="E5" s="40">
        <f>'Revenue model'!N7*'Revenue model'!$E$7</f>
        <v>0</v>
      </c>
      <c r="F5" s="40">
        <f>'Revenue model'!O7*'Revenue model'!$E$7</f>
        <v>0</v>
      </c>
      <c r="G5" s="40">
        <f>'Revenue model'!P7*'Revenue model'!$E$7</f>
        <v>0</v>
      </c>
      <c r="H5" s="40">
        <f>'Revenue model'!Q7*'Revenue model'!$E$7</f>
        <v>0</v>
      </c>
      <c r="I5" s="40">
        <f>'Revenue model'!R7*'Revenue model'!$E$7</f>
        <v>0</v>
      </c>
      <c r="J5" s="40">
        <f>'Revenue model'!S7*'Revenue model'!$E$7</f>
        <v>0</v>
      </c>
      <c r="K5" s="40">
        <f>'Revenue model'!T7*'Revenue model'!$E$7</f>
        <v>0</v>
      </c>
      <c r="L5" s="40">
        <f>'Revenue model'!U7*'Revenue model'!$E$7</f>
        <v>0</v>
      </c>
      <c r="M5" s="40">
        <f>'Revenue model'!V7*'Revenue model'!$E$7</f>
        <v>0</v>
      </c>
      <c r="N5" s="40">
        <f>'Revenue model'!W7*'Revenue model'!$E$7</f>
        <v>0</v>
      </c>
      <c r="O5" s="40">
        <f>'Revenue model'!X7*'Revenue model'!$E$7</f>
        <v>3240</v>
      </c>
      <c r="P5" s="40">
        <f>'Revenue model'!Y7*'Revenue model'!$E$7</f>
        <v>3240</v>
      </c>
      <c r="Q5" s="40">
        <f>'Revenue model'!Z7*'Revenue model'!$E$7</f>
        <v>3240</v>
      </c>
      <c r="R5" s="40">
        <f>'Revenue model'!AA7*'Revenue model'!$E$7</f>
        <v>5400</v>
      </c>
      <c r="S5" s="40">
        <f>'Revenue model'!AB7*'Revenue model'!$E$7</f>
        <v>5400</v>
      </c>
      <c r="T5" s="40">
        <f>'Revenue model'!AC7*'Revenue model'!$E$7</f>
        <v>5400</v>
      </c>
      <c r="U5" s="40">
        <f>'Revenue model'!AD7*'Revenue model'!$E$7</f>
        <v>7560</v>
      </c>
      <c r="V5" s="40">
        <f>'Revenue model'!AE7*'Revenue model'!$E$7</f>
        <v>7560</v>
      </c>
      <c r="W5" s="40">
        <f>'Revenue model'!AF7*'Revenue model'!$E$7</f>
        <v>7560</v>
      </c>
      <c r="X5" s="40">
        <f>'Revenue model'!AG7*'Revenue model'!$E$7</f>
        <v>10800</v>
      </c>
      <c r="Y5" s="40">
        <f>'Revenue model'!AH7*'Revenue model'!$E$7</f>
        <v>10800</v>
      </c>
      <c r="Z5" s="40">
        <f>'Revenue model'!AI7*'Revenue model'!$E$7</f>
        <v>10800</v>
      </c>
    </row>
    <row r="6" spans="2:26" ht="20" customHeight="1" x14ac:dyDescent="0.35">
      <c r="B6" s="37" t="s">
        <v>52</v>
      </c>
      <c r="C6" s="40">
        <f>'Revenue model'!L8*'Revenue model'!$E$8</f>
        <v>0</v>
      </c>
      <c r="D6" s="40">
        <f>'Revenue model'!M8*'Revenue model'!$E$8</f>
        <v>0</v>
      </c>
      <c r="E6" s="40">
        <f>'Revenue model'!N8*'Revenue model'!$E$8</f>
        <v>0</v>
      </c>
      <c r="F6" s="40">
        <f>'Revenue model'!O8*'Revenue model'!$E$8</f>
        <v>0</v>
      </c>
      <c r="G6" s="40">
        <f>'Revenue model'!P8*'Revenue model'!$E$8</f>
        <v>0</v>
      </c>
      <c r="H6" s="40">
        <f>'Revenue model'!Q8*'Revenue model'!$E$8</f>
        <v>0</v>
      </c>
      <c r="I6" s="40">
        <f>'Revenue model'!R8*'Revenue model'!$E$8</f>
        <v>0</v>
      </c>
      <c r="J6" s="40">
        <f>'Revenue model'!S8*'Revenue model'!$E$8</f>
        <v>0</v>
      </c>
      <c r="K6" s="40">
        <f>'Revenue model'!T8*'Revenue model'!$E$8</f>
        <v>0</v>
      </c>
      <c r="L6" s="40">
        <f>'Revenue model'!U8*'Revenue model'!$E$8</f>
        <v>0</v>
      </c>
      <c r="M6" s="40">
        <f>'Revenue model'!V8*'Revenue model'!$E$8</f>
        <v>0</v>
      </c>
      <c r="N6" s="40">
        <f>'Revenue model'!W8*'Revenue model'!$E$8</f>
        <v>0</v>
      </c>
      <c r="O6" s="40">
        <f>'Revenue model'!X8*'Revenue model'!$E$8</f>
        <v>0</v>
      </c>
      <c r="P6" s="40">
        <f>'Revenue model'!Y8*'Revenue model'!$E$8</f>
        <v>0</v>
      </c>
      <c r="Q6" s="40">
        <f>'Revenue model'!Z8*'Revenue model'!$E$8</f>
        <v>10800</v>
      </c>
      <c r="R6" s="40">
        <f>'Revenue model'!AA8*'Revenue model'!$E$8</f>
        <v>10800</v>
      </c>
      <c r="S6" s="40">
        <f>'Revenue model'!AB8*'Revenue model'!$E$8</f>
        <v>16200</v>
      </c>
      <c r="T6" s="40">
        <f>'Revenue model'!AC8*'Revenue model'!$E$8</f>
        <v>16200</v>
      </c>
      <c r="U6" s="40">
        <f>'Revenue model'!AD8*'Revenue model'!$E$8</f>
        <v>16200</v>
      </c>
      <c r="V6" s="40">
        <f>'Revenue model'!AE8*'Revenue model'!$E$8</f>
        <v>21600</v>
      </c>
      <c r="W6" s="40">
        <f>'Revenue model'!AF8*'Revenue model'!$E$8</f>
        <v>21600</v>
      </c>
      <c r="X6" s="40">
        <f>'Revenue model'!AG8*'Revenue model'!$E$8</f>
        <v>21600</v>
      </c>
      <c r="Y6" s="40">
        <f>'Revenue model'!AH8*'Revenue model'!$E$8</f>
        <v>27000</v>
      </c>
      <c r="Z6" s="40">
        <f>'Revenue model'!AI8*'Revenue model'!$E$8</f>
        <v>27000</v>
      </c>
    </row>
    <row r="7" spans="2:26" ht="20" customHeight="1" x14ac:dyDescent="0.35">
      <c r="B7" s="37" t="s">
        <v>57</v>
      </c>
      <c r="C7" s="40">
        <f>'Revenue model'!L10*'Revenue model'!$E$10</f>
        <v>16000</v>
      </c>
      <c r="D7" s="40">
        <f>'Revenue model'!M10*'Revenue model'!$E$10</f>
        <v>16000</v>
      </c>
      <c r="E7" s="40">
        <f>'Revenue model'!N10*'Revenue model'!$E$10</f>
        <v>16000</v>
      </c>
      <c r="F7" s="40">
        <f>'Revenue model'!O10*'Revenue model'!$E$10</f>
        <v>25600</v>
      </c>
      <c r="G7" s="40">
        <f>'Revenue model'!P10*'Revenue model'!$E$10</f>
        <v>25600</v>
      </c>
      <c r="H7" s="40">
        <f>'Revenue model'!Q10*'Revenue model'!$E$10</f>
        <v>22400</v>
      </c>
      <c r="I7" s="40">
        <f>'Revenue model'!R10*'Revenue model'!$E$10</f>
        <v>25600</v>
      </c>
      <c r="J7" s="40">
        <f>'Revenue model'!S10*'Revenue model'!$E$10</f>
        <v>28800</v>
      </c>
      <c r="K7" s="40">
        <f>'Revenue model'!T10*'Revenue model'!$E$10</f>
        <v>28800</v>
      </c>
      <c r="L7" s="40">
        <f>'Revenue model'!U10*'Revenue model'!$E$10</f>
        <v>32000</v>
      </c>
      <c r="M7" s="40">
        <f>'Revenue model'!V10*'Revenue model'!$E$10</f>
        <v>38400</v>
      </c>
      <c r="N7" s="40">
        <f>'Revenue model'!W10*'Revenue model'!$E$10</f>
        <v>44800</v>
      </c>
      <c r="O7" s="40">
        <f>'Revenue model'!X10*'Revenue model'!$E$10</f>
        <v>48000</v>
      </c>
      <c r="P7" s="40">
        <f>'Revenue model'!Y10*'Revenue model'!$E$10</f>
        <v>48000</v>
      </c>
      <c r="Q7" s="40">
        <f>'Revenue model'!Z10*'Revenue model'!$E$10</f>
        <v>48000</v>
      </c>
      <c r="R7" s="40">
        <f>'Revenue model'!AA10*'Revenue model'!$E$10</f>
        <v>57600</v>
      </c>
      <c r="S7" s="40">
        <f>'Revenue model'!AB10*'Revenue model'!$E$10</f>
        <v>57600</v>
      </c>
      <c r="T7" s="40">
        <f>'Revenue model'!AC10*'Revenue model'!$E$10</f>
        <v>57600</v>
      </c>
      <c r="U7" s="40">
        <f>'Revenue model'!AD10*'Revenue model'!$E$10</f>
        <v>64000</v>
      </c>
      <c r="V7" s="40">
        <f>'Revenue model'!AE10*'Revenue model'!$E$10</f>
        <v>64000</v>
      </c>
      <c r="W7" s="40">
        <f>'Revenue model'!AF10*'Revenue model'!$E$10</f>
        <v>64000</v>
      </c>
      <c r="X7" s="40">
        <f>'Revenue model'!AG10*'Revenue model'!$E$10</f>
        <v>73600</v>
      </c>
      <c r="Y7" s="40">
        <f>'Revenue model'!AH10*'Revenue model'!$E$10</f>
        <v>73600</v>
      </c>
      <c r="Z7" s="40">
        <f>'Revenue model'!AI10*'Revenue model'!$E$10</f>
        <v>73600</v>
      </c>
    </row>
    <row r="8" spans="2:26" ht="20" customHeight="1" x14ac:dyDescent="0.35">
      <c r="B8" s="37" t="s">
        <v>72</v>
      </c>
      <c r="C8" s="40">
        <f>'Revenue model'!L11*'Revenue model'!$E$11</f>
        <v>0</v>
      </c>
      <c r="D8" s="40">
        <f>'Revenue model'!M11*'Revenue model'!$E$11</f>
        <v>0</v>
      </c>
      <c r="E8" s="40">
        <f>'Revenue model'!N11*'Revenue model'!$E$11</f>
        <v>0</v>
      </c>
      <c r="F8" s="40">
        <f>'Revenue model'!O11*'Revenue model'!$E$11</f>
        <v>0</v>
      </c>
      <c r="G8" s="40">
        <f>'Revenue model'!P11*'Revenue model'!$E$11</f>
        <v>0</v>
      </c>
      <c r="H8" s="40">
        <f>'Revenue model'!Q11*'Revenue model'!$E$11</f>
        <v>0</v>
      </c>
      <c r="I8" s="40">
        <f>'Revenue model'!R11*'Revenue model'!$E$11</f>
        <v>0</v>
      </c>
      <c r="J8" s="40">
        <f>'Revenue model'!S11*'Revenue model'!$E$11</f>
        <v>0</v>
      </c>
      <c r="K8" s="40">
        <f>'Revenue model'!T11*'Revenue model'!$E$11</f>
        <v>0</v>
      </c>
      <c r="L8" s="40">
        <f>'Revenue model'!U11*'Revenue model'!$E$11</f>
        <v>0</v>
      </c>
      <c r="M8" s="40">
        <f>'Revenue model'!V11*'Revenue model'!$E$11</f>
        <v>0</v>
      </c>
      <c r="N8" s="40">
        <f>'Revenue model'!W11*'Revenue model'!$E$11</f>
        <v>0</v>
      </c>
      <c r="O8" s="40">
        <f>'Revenue model'!X11*'Revenue model'!$E$11</f>
        <v>0</v>
      </c>
      <c r="P8" s="40">
        <f>'Revenue model'!Y11*'Revenue model'!$E$11</f>
        <v>0</v>
      </c>
      <c r="Q8" s="40">
        <f>'Revenue model'!Z11*'Revenue model'!$E$11</f>
        <v>0</v>
      </c>
      <c r="R8" s="40">
        <f>'Revenue model'!AA11*'Revenue model'!$E$11</f>
        <v>7500</v>
      </c>
      <c r="S8" s="40">
        <f>'Revenue model'!AB11*'Revenue model'!$E$11</f>
        <v>0</v>
      </c>
      <c r="T8" s="40">
        <f>'Revenue model'!AC11*'Revenue model'!$E$11</f>
        <v>7500</v>
      </c>
      <c r="U8" s="40">
        <f>'Revenue model'!AD11*'Revenue model'!$E$11</f>
        <v>0</v>
      </c>
      <c r="V8" s="40">
        <f>'Revenue model'!AE11*'Revenue model'!$E$11</f>
        <v>7500</v>
      </c>
      <c r="W8" s="40">
        <f>'Revenue model'!AF11*'Revenue model'!$E$11</f>
        <v>0</v>
      </c>
      <c r="X8" s="40">
        <f>'Revenue model'!AG11*'Revenue model'!$E$11</f>
        <v>15000</v>
      </c>
      <c r="Y8" s="40">
        <f>'Revenue model'!AH11*'Revenue model'!$E$11</f>
        <v>15000</v>
      </c>
      <c r="Z8" s="40">
        <f>'Revenue model'!AI11*'Revenue model'!$E$11</f>
        <v>15000</v>
      </c>
    </row>
    <row r="9" spans="2:26" ht="20" customHeight="1" x14ac:dyDescent="0.35">
      <c r="B9" s="38" t="s">
        <v>75</v>
      </c>
      <c r="C9" s="41">
        <f>'Revenue model'!L13*'Revenue model'!$E$13</f>
        <v>0</v>
      </c>
      <c r="D9" s="41">
        <f>'Revenue model'!M13*'Revenue model'!$E$13</f>
        <v>0</v>
      </c>
      <c r="E9" s="41">
        <f>'Revenue model'!N13*'Revenue model'!$E$13</f>
        <v>0</v>
      </c>
      <c r="F9" s="41">
        <f>'Revenue model'!O13*'Revenue model'!$E$13</f>
        <v>0</v>
      </c>
      <c r="G9" s="41">
        <f>'Revenue model'!P13*'Revenue model'!$E$13</f>
        <v>0</v>
      </c>
      <c r="H9" s="41">
        <f>'Revenue model'!Q13*'Revenue model'!$E$13</f>
        <v>10000</v>
      </c>
      <c r="I9" s="41">
        <f>'Revenue model'!R13*'Revenue model'!$E$13</f>
        <v>0</v>
      </c>
      <c r="J9" s="41">
        <f>'Revenue model'!S13*'Revenue model'!$E$13</f>
        <v>0</v>
      </c>
      <c r="K9" s="41">
        <f>'Revenue model'!T13*'Revenue model'!$E$13</f>
        <v>0</v>
      </c>
      <c r="L9" s="41">
        <f>'Revenue model'!U13*'Revenue model'!$E$13</f>
        <v>10000</v>
      </c>
      <c r="M9" s="41">
        <f>'Revenue model'!V13*'Revenue model'!$E$13</f>
        <v>0</v>
      </c>
      <c r="N9" s="41">
        <f>'Revenue model'!W13*'Revenue model'!$E$13</f>
        <v>0</v>
      </c>
      <c r="O9" s="41">
        <f>'Revenue model'!X13*'Revenue model'!$E$13</f>
        <v>0</v>
      </c>
      <c r="P9" s="41">
        <f>'Revenue model'!Y13*'Revenue model'!$E$13</f>
        <v>10000</v>
      </c>
      <c r="Q9" s="41">
        <f>'Revenue model'!Z13*'Revenue model'!$E$13</f>
        <v>0</v>
      </c>
      <c r="R9" s="41">
        <f>'Revenue model'!AA13*'Revenue model'!$E$13</f>
        <v>0</v>
      </c>
      <c r="S9" s="41">
        <f>'Revenue model'!AB13*'Revenue model'!$E$13</f>
        <v>0</v>
      </c>
      <c r="T9" s="41">
        <f>'Revenue model'!AC13*'Revenue model'!$E$13</f>
        <v>0</v>
      </c>
      <c r="U9" s="41">
        <f>'Revenue model'!AD13*'Revenue model'!$E$13</f>
        <v>10000</v>
      </c>
      <c r="V9" s="41">
        <f>'Revenue model'!AE13*'Revenue model'!$E$13</f>
        <v>0</v>
      </c>
      <c r="W9" s="41">
        <f>'Revenue model'!AF13*'Revenue model'!$E$13</f>
        <v>0</v>
      </c>
      <c r="X9" s="41">
        <f>'Revenue model'!AG13*'Revenue model'!$E$13</f>
        <v>0</v>
      </c>
      <c r="Y9" s="41">
        <f>'Revenue model'!AH13*'Revenue model'!$E$13</f>
        <v>10000</v>
      </c>
      <c r="Z9" s="41">
        <f>'Revenue model'!AI13*'Revenue model'!$E$13</f>
        <v>0</v>
      </c>
    </row>
    <row r="10" spans="2:26" ht="24" customHeight="1" x14ac:dyDescent="0.35">
      <c r="B10" s="44" t="s">
        <v>77</v>
      </c>
      <c r="C10" s="45">
        <f>SUM(C4:C9)</f>
        <v>21400</v>
      </c>
      <c r="D10" s="45">
        <f t="shared" ref="D10:Z10" si="0">SUM(D4:D9)</f>
        <v>21400</v>
      </c>
      <c r="E10" s="45">
        <f t="shared" si="0"/>
        <v>21400</v>
      </c>
      <c r="F10" s="45">
        <f t="shared" si="0"/>
        <v>34240</v>
      </c>
      <c r="G10" s="45">
        <f t="shared" si="0"/>
        <v>34240</v>
      </c>
      <c r="H10" s="45">
        <f t="shared" si="0"/>
        <v>39960</v>
      </c>
      <c r="I10" s="45">
        <f t="shared" si="0"/>
        <v>34240</v>
      </c>
      <c r="J10" s="45">
        <f t="shared" si="0"/>
        <v>38520</v>
      </c>
      <c r="K10" s="45">
        <f t="shared" si="0"/>
        <v>38520</v>
      </c>
      <c r="L10" s="45">
        <f t="shared" si="0"/>
        <v>52800</v>
      </c>
      <c r="M10" s="45">
        <f t="shared" si="0"/>
        <v>51360</v>
      </c>
      <c r="N10" s="45">
        <f t="shared" si="0"/>
        <v>59920</v>
      </c>
      <c r="O10" s="45">
        <f t="shared" si="0"/>
        <v>67440</v>
      </c>
      <c r="P10" s="45">
        <f t="shared" si="0"/>
        <v>77440</v>
      </c>
      <c r="Q10" s="45">
        <f t="shared" si="0"/>
        <v>78240</v>
      </c>
      <c r="R10" s="45">
        <f t="shared" si="0"/>
        <v>100740</v>
      </c>
      <c r="S10" s="45">
        <f t="shared" si="0"/>
        <v>98640</v>
      </c>
      <c r="T10" s="45">
        <f t="shared" si="0"/>
        <v>106140</v>
      </c>
      <c r="U10" s="45">
        <f t="shared" si="0"/>
        <v>119360</v>
      </c>
      <c r="V10" s="45">
        <f>SUM(V4:V9)</f>
        <v>122260</v>
      </c>
      <c r="W10" s="45">
        <f>SUM(W4:W9)</f>
        <v>114760</v>
      </c>
      <c r="X10" s="45">
        <f t="shared" si="0"/>
        <v>145840</v>
      </c>
      <c r="Y10" s="45">
        <f t="shared" si="0"/>
        <v>161240</v>
      </c>
      <c r="Z10" s="45">
        <f>SUM(Z4:Z9)</f>
        <v>151240</v>
      </c>
    </row>
    <row r="11" spans="2:26" ht="20" customHeight="1" x14ac:dyDescent="0.3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2:26" ht="24" customHeight="1" x14ac:dyDescent="0.35">
      <c r="B12" s="44" t="s">
        <v>78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2:26" ht="20" customHeight="1" x14ac:dyDescent="0.35">
      <c r="B13" s="39" t="str">
        <f>'Expenditure (Budget)'!A6</f>
        <v>Managing Director</v>
      </c>
      <c r="C13" s="46">
        <f>INDEX('Expenditure (Budget)'!$D:$D,MATCH($B13,'Expenditure (Budget)'!$A:$A,0))*INDEX('Expenditure (Budget)'!$A$6:$AE$30,MATCH($B13,'Expenditure (Budget)'!$A$6:$A$30,0),MATCH('Cashflow forecast (monthly)'!C$2,'Expenditure (Budget)'!$A$4:$AE$4,0))</f>
        <v>0</v>
      </c>
      <c r="D13" s="46">
        <f>INDEX('Expenditure (Budget)'!$D:$D,MATCH($B13,'Expenditure (Budget)'!$A:$A,0))*INDEX('Expenditure (Budget)'!$A$6:$AE$30,MATCH($B13,'Expenditure (Budget)'!$A$6:$A$30,0),MATCH('Cashflow forecast (monthly)'!D$2,'Expenditure (Budget)'!$A$4:$AE$4,0))</f>
        <v>4000</v>
      </c>
      <c r="E13" s="46">
        <f>INDEX('Expenditure (Budget)'!$D:$D,MATCH($B13,'Expenditure (Budget)'!$A:$A,0))*INDEX('Expenditure (Budget)'!$A$6:$AE$30,MATCH($B13,'Expenditure (Budget)'!$A$6:$A$30,0),MATCH('Cashflow forecast (monthly)'!E$2,'Expenditure (Budget)'!$A$4:$AE$4,0))</f>
        <v>4000</v>
      </c>
      <c r="F13" s="46">
        <f>INDEX('Expenditure (Budget)'!$D:$D,MATCH($B13,'Expenditure (Budget)'!$A:$A,0))*INDEX('Expenditure (Budget)'!$A$6:$AE$30,MATCH($B13,'Expenditure (Budget)'!$A$6:$A$30,0),MATCH('Cashflow forecast (monthly)'!F$2,'Expenditure (Budget)'!$A$4:$AE$4,0))</f>
        <v>4000</v>
      </c>
      <c r="G13" s="46">
        <f>INDEX('Expenditure (Budget)'!$D:$D,MATCH($B13,'Expenditure (Budget)'!$A:$A,0))*INDEX('Expenditure (Budget)'!$A$6:$AE$30,MATCH($B13,'Expenditure (Budget)'!$A$6:$A$30,0),MATCH('Cashflow forecast (monthly)'!G$2,'Expenditure (Budget)'!$A$4:$AE$4,0))</f>
        <v>4000</v>
      </c>
      <c r="H13" s="46">
        <f>INDEX('Expenditure (Budget)'!$D:$D,MATCH($B13,'Expenditure (Budget)'!$A:$A,0))*INDEX('Expenditure (Budget)'!$A$6:$AE$30,MATCH($B13,'Expenditure (Budget)'!$A$6:$A$30,0),MATCH('Cashflow forecast (monthly)'!H$2,'Expenditure (Budget)'!$A$4:$AE$4,0))</f>
        <v>4000</v>
      </c>
      <c r="I13" s="46">
        <f>INDEX('Expenditure (Budget)'!$D:$D,MATCH($B13,'Expenditure (Budget)'!$A:$A,0))*INDEX('Expenditure (Budget)'!$A$6:$AE$30,MATCH($B13,'Expenditure (Budget)'!$A$6:$A$30,0),MATCH('Cashflow forecast (monthly)'!I$2,'Expenditure (Budget)'!$A$4:$AE$4,0))</f>
        <v>4000</v>
      </c>
      <c r="J13" s="46">
        <f>INDEX('Expenditure (Budget)'!$D:$D,MATCH($B13,'Expenditure (Budget)'!$A:$A,0))*INDEX('Expenditure (Budget)'!$A$6:$AE$30,MATCH($B13,'Expenditure (Budget)'!$A$6:$A$30,0),MATCH('Cashflow forecast (monthly)'!J$2,'Expenditure (Budget)'!$A$4:$AE$4,0))</f>
        <v>4000</v>
      </c>
      <c r="K13" s="46">
        <f>INDEX('Expenditure (Budget)'!$D:$D,MATCH($B13,'Expenditure (Budget)'!$A:$A,0))*INDEX('Expenditure (Budget)'!$A$6:$AE$30,MATCH($B13,'Expenditure (Budget)'!$A$6:$A$30,0),MATCH('Cashflow forecast (monthly)'!K$2,'Expenditure (Budget)'!$A$4:$AE$4,0))</f>
        <v>4000</v>
      </c>
      <c r="L13" s="46">
        <f>INDEX('Expenditure (Budget)'!$D:$D,MATCH($B13,'Expenditure (Budget)'!$A:$A,0))*INDEX('Expenditure (Budget)'!$A$6:$AE$30,MATCH($B13,'Expenditure (Budget)'!$A$6:$A$30,0),MATCH('Cashflow forecast (monthly)'!L$2,'Expenditure (Budget)'!$A$4:$AE$4,0))</f>
        <v>4000</v>
      </c>
      <c r="M13" s="46">
        <f>INDEX('Expenditure (Budget)'!$D:$D,MATCH($B13,'Expenditure (Budget)'!$A:$A,0))*INDEX('Expenditure (Budget)'!$A$6:$AE$30,MATCH($B13,'Expenditure (Budget)'!$A$6:$A$30,0),MATCH('Cashflow forecast (monthly)'!M$2,'Expenditure (Budget)'!$A$4:$AE$4,0))</f>
        <v>4000</v>
      </c>
      <c r="N13" s="46">
        <f>INDEX('Expenditure (Budget)'!$D:$D,MATCH($B13,'Expenditure (Budget)'!$A:$A,0))*INDEX('Expenditure (Budget)'!$A$6:$AE$30,MATCH($B13,'Expenditure (Budget)'!$A$6:$A$30,0),MATCH('Cashflow forecast (monthly)'!N$2,'Expenditure (Budget)'!$A$4:$AE$4,0))</f>
        <v>4000</v>
      </c>
      <c r="O13" s="46">
        <f>INDEX('Expenditure (Budget)'!$D:$D,MATCH($B13,'Expenditure (Budget)'!$A:$A,0))*INDEX('Expenditure (Budget)'!$A$6:$AE$30,MATCH($B13,'Expenditure (Budget)'!$A$6:$A$30,0),MATCH('Cashflow forecast (monthly)'!O$2,'Expenditure (Budget)'!$A$4:$AE$4,0))</f>
        <v>4000</v>
      </c>
      <c r="P13" s="46">
        <f>INDEX('Expenditure (Budget)'!$D:$D,MATCH($B13,'Expenditure (Budget)'!$A:$A,0))*INDEX('Expenditure (Budget)'!$A$6:$AE$30,MATCH($B13,'Expenditure (Budget)'!$A$6:$A$30,0),MATCH('Cashflow forecast (monthly)'!P$2,'Expenditure (Budget)'!$A$4:$AE$4,0))</f>
        <v>4000</v>
      </c>
      <c r="Q13" s="46">
        <f>INDEX('Expenditure (Budget)'!$D:$D,MATCH($B13,'Expenditure (Budget)'!$A:$A,0))*INDEX('Expenditure (Budget)'!$A$6:$AE$30,MATCH($B13,'Expenditure (Budget)'!$A$6:$A$30,0),MATCH('Cashflow forecast (monthly)'!Q$2,'Expenditure (Budget)'!$A$4:$AE$4,0))</f>
        <v>4000</v>
      </c>
      <c r="R13" s="46">
        <f>INDEX('Expenditure (Budget)'!$D:$D,MATCH($B13,'Expenditure (Budget)'!$A:$A,0))*INDEX('Expenditure (Budget)'!$A$6:$AE$30,MATCH($B13,'Expenditure (Budget)'!$A$6:$A$30,0),MATCH('Cashflow forecast (monthly)'!R$2,'Expenditure (Budget)'!$A$4:$AE$4,0))</f>
        <v>4000</v>
      </c>
      <c r="S13" s="46">
        <f>INDEX('Expenditure (Budget)'!$D:$D,MATCH($B13,'Expenditure (Budget)'!$A:$A,0))*INDEX('Expenditure (Budget)'!$A$6:$AE$30,MATCH($B13,'Expenditure (Budget)'!$A$6:$A$30,0),MATCH('Cashflow forecast (monthly)'!S$2,'Expenditure (Budget)'!$A$4:$AE$4,0))</f>
        <v>4000</v>
      </c>
      <c r="T13" s="46">
        <f>INDEX('Expenditure (Budget)'!$D:$D,MATCH($B13,'Expenditure (Budget)'!$A:$A,0))*INDEX('Expenditure (Budget)'!$A$6:$AE$30,MATCH($B13,'Expenditure (Budget)'!$A$6:$A$30,0),MATCH('Cashflow forecast (monthly)'!T$2,'Expenditure (Budget)'!$A$4:$AE$4,0))</f>
        <v>4000</v>
      </c>
      <c r="U13" s="46">
        <f>INDEX('Expenditure (Budget)'!$D:$D,MATCH($B13,'Expenditure (Budget)'!$A:$A,0))*INDEX('Expenditure (Budget)'!$A$6:$AE$30,MATCH($B13,'Expenditure (Budget)'!$A$6:$A$30,0),MATCH('Cashflow forecast (monthly)'!U$2,'Expenditure (Budget)'!$A$4:$AE$4,0))</f>
        <v>4000</v>
      </c>
      <c r="V13" s="46">
        <f>INDEX('Expenditure (Budget)'!$D:$D,MATCH($B13,'Expenditure (Budget)'!$A:$A,0))*INDEX('Expenditure (Budget)'!$A$6:$AE$30,MATCH($B13,'Expenditure (Budget)'!$A$6:$A$30,0),MATCH('Cashflow forecast (monthly)'!V$2,'Expenditure (Budget)'!$A$4:$AE$4,0))</f>
        <v>4000</v>
      </c>
      <c r="W13" s="46">
        <f>'Expenditure (Budget)'!AF6*'Expenditure (Budget)'!$D$6</f>
        <v>4000</v>
      </c>
      <c r="X13" s="46">
        <f>'Expenditure (Budget)'!AG6*'Expenditure (Budget)'!$D$6</f>
        <v>4000</v>
      </c>
      <c r="Y13" s="46">
        <f>'Expenditure (Budget)'!AH6*'Expenditure (Budget)'!$D$6</f>
        <v>4000</v>
      </c>
      <c r="Z13" s="46">
        <f>'Expenditure (Budget)'!AI6*'Expenditure (Budget)'!$D$6</f>
        <v>4000</v>
      </c>
    </row>
    <row r="14" spans="2:26" ht="20" customHeight="1" x14ac:dyDescent="0.35">
      <c r="B14" s="37" t="str">
        <f>'Expenditure (Budget)'!A7</f>
        <v>Research Director</v>
      </c>
      <c r="C14" s="40">
        <f>INDEX('Expenditure (Budget)'!$D:$D,MATCH($B14,'Expenditure (Budget)'!$A:$A,0))*INDEX('Expenditure (Budget)'!$A$6:$AE$30,MATCH($B14,'Expenditure (Budget)'!$A$6:$A$30,0),MATCH('Cashflow forecast (monthly)'!C$2,'Expenditure (Budget)'!$A$4:$AE$4,0))</f>
        <v>0</v>
      </c>
      <c r="D14" s="40">
        <f>INDEX('Expenditure (Budget)'!$D:$D,MATCH($B14,'Expenditure (Budget)'!$A:$A,0))*INDEX('Expenditure (Budget)'!$A$6:$AE$30,MATCH($B14,'Expenditure (Budget)'!$A$6:$A$30,0),MATCH('Cashflow forecast (monthly)'!D$2,'Expenditure (Budget)'!$A$4:$AE$4,0))</f>
        <v>0</v>
      </c>
      <c r="E14" s="40">
        <f>INDEX('Expenditure (Budget)'!$D:$D,MATCH($B14,'Expenditure (Budget)'!$A:$A,0))*INDEX('Expenditure (Budget)'!$A$6:$AE$30,MATCH($B14,'Expenditure (Budget)'!$A$6:$A$30,0),MATCH('Cashflow forecast (monthly)'!E$2,'Expenditure (Budget)'!$A$4:$AE$4,0))</f>
        <v>1000</v>
      </c>
      <c r="F14" s="40">
        <f>INDEX('Expenditure (Budget)'!$D:$D,MATCH($B14,'Expenditure (Budget)'!$A:$A,0))*INDEX('Expenditure (Budget)'!$A$6:$AE$30,MATCH($B14,'Expenditure (Budget)'!$A$6:$A$30,0),MATCH('Cashflow forecast (monthly)'!F$2,'Expenditure (Budget)'!$A$4:$AE$4,0))</f>
        <v>0</v>
      </c>
      <c r="G14" s="40">
        <f>INDEX('Expenditure (Budget)'!$D:$D,MATCH($B14,'Expenditure (Budget)'!$A:$A,0))*INDEX('Expenditure (Budget)'!$A$6:$AE$30,MATCH($B14,'Expenditure (Budget)'!$A$6:$A$30,0),MATCH('Cashflow forecast (monthly)'!G$2,'Expenditure (Budget)'!$A$4:$AE$4,0))</f>
        <v>0</v>
      </c>
      <c r="H14" s="40">
        <f>INDEX('Expenditure (Budget)'!$D:$D,MATCH($B14,'Expenditure (Budget)'!$A:$A,0))*INDEX('Expenditure (Budget)'!$A$6:$AE$30,MATCH($B14,'Expenditure (Budget)'!$A$6:$A$30,0),MATCH('Cashflow forecast (monthly)'!H$2,'Expenditure (Budget)'!$A$4:$AE$4,0))</f>
        <v>0</v>
      </c>
      <c r="I14" s="40">
        <f>INDEX('Expenditure (Budget)'!$D:$D,MATCH($B14,'Expenditure (Budget)'!$A:$A,0))*INDEX('Expenditure (Budget)'!$A$6:$AE$30,MATCH($B14,'Expenditure (Budget)'!$A$6:$A$30,0),MATCH('Cashflow forecast (monthly)'!I$2,'Expenditure (Budget)'!$A$4:$AE$4,0))</f>
        <v>0</v>
      </c>
      <c r="J14" s="40">
        <f>INDEX('Expenditure (Budget)'!$D:$D,MATCH($B14,'Expenditure (Budget)'!$A:$A,0))*INDEX('Expenditure (Budget)'!$A$6:$AE$30,MATCH($B14,'Expenditure (Budget)'!$A$6:$A$30,0),MATCH('Cashflow forecast (monthly)'!J$2,'Expenditure (Budget)'!$A$4:$AE$4,0))</f>
        <v>0</v>
      </c>
      <c r="K14" s="40">
        <f>INDEX('Expenditure (Budget)'!$D:$D,MATCH($B14,'Expenditure (Budget)'!$A:$A,0))*INDEX('Expenditure (Budget)'!$A$6:$AE$30,MATCH($B14,'Expenditure (Budget)'!$A$6:$A$30,0),MATCH('Cashflow forecast (monthly)'!K$2,'Expenditure (Budget)'!$A$4:$AE$4,0))</f>
        <v>0</v>
      </c>
      <c r="L14" s="40">
        <f>INDEX('Expenditure (Budget)'!$D:$D,MATCH($B14,'Expenditure (Budget)'!$A:$A,0))*INDEX('Expenditure (Budget)'!$A$6:$AE$30,MATCH($B14,'Expenditure (Budget)'!$A$6:$A$30,0),MATCH('Cashflow forecast (monthly)'!L$2,'Expenditure (Budget)'!$A$4:$AE$4,0))</f>
        <v>0</v>
      </c>
      <c r="M14" s="40">
        <f>INDEX('Expenditure (Budget)'!$D:$D,MATCH($B14,'Expenditure (Budget)'!$A:$A,0))*INDEX('Expenditure (Budget)'!$A$6:$AE$30,MATCH($B14,'Expenditure (Budget)'!$A$6:$A$30,0),MATCH('Cashflow forecast (monthly)'!M$2,'Expenditure (Budget)'!$A$4:$AE$4,0))</f>
        <v>0</v>
      </c>
      <c r="N14" s="40">
        <f>INDEX('Expenditure (Budget)'!$D:$D,MATCH($B14,'Expenditure (Budget)'!$A:$A,0))*INDEX('Expenditure (Budget)'!$A$6:$AE$30,MATCH($B14,'Expenditure (Budget)'!$A$6:$A$30,0),MATCH('Cashflow forecast (monthly)'!N$2,'Expenditure (Budget)'!$A$4:$AE$4,0))</f>
        <v>4000</v>
      </c>
      <c r="O14" s="40">
        <f>INDEX('Expenditure (Budget)'!$D:$D,MATCH($B14,'Expenditure (Budget)'!$A:$A,0))*INDEX('Expenditure (Budget)'!$A$6:$AE$30,MATCH($B14,'Expenditure (Budget)'!$A$6:$A$30,0),MATCH('Cashflow forecast (monthly)'!O$2,'Expenditure (Budget)'!$A$4:$AE$4,0))</f>
        <v>4000</v>
      </c>
      <c r="P14" s="40">
        <f>INDEX('Expenditure (Budget)'!$D:$D,MATCH($B14,'Expenditure (Budget)'!$A:$A,0))*INDEX('Expenditure (Budget)'!$A$6:$AE$30,MATCH($B14,'Expenditure (Budget)'!$A$6:$A$30,0),MATCH('Cashflow forecast (monthly)'!P$2,'Expenditure (Budget)'!$A$4:$AE$4,0))</f>
        <v>4000</v>
      </c>
      <c r="Q14" s="40">
        <f>INDEX('Expenditure (Budget)'!$D:$D,MATCH($B14,'Expenditure (Budget)'!$A:$A,0))*INDEX('Expenditure (Budget)'!$A$6:$AE$30,MATCH($B14,'Expenditure (Budget)'!$A$6:$A$30,0),MATCH('Cashflow forecast (monthly)'!Q$2,'Expenditure (Budget)'!$A$4:$AE$4,0))</f>
        <v>4000</v>
      </c>
      <c r="R14" s="40">
        <f>INDEX('Expenditure (Budget)'!$D:$D,MATCH($B14,'Expenditure (Budget)'!$A:$A,0))*INDEX('Expenditure (Budget)'!$A$6:$AE$30,MATCH($B14,'Expenditure (Budget)'!$A$6:$A$30,0),MATCH('Cashflow forecast (monthly)'!R$2,'Expenditure (Budget)'!$A$4:$AE$4,0))</f>
        <v>4000</v>
      </c>
      <c r="S14" s="40">
        <f>INDEX('Expenditure (Budget)'!$D:$D,MATCH($B14,'Expenditure (Budget)'!$A:$A,0))*INDEX('Expenditure (Budget)'!$A$6:$AE$30,MATCH($B14,'Expenditure (Budget)'!$A$6:$A$30,0),MATCH('Cashflow forecast (monthly)'!S$2,'Expenditure (Budget)'!$A$4:$AE$4,0))</f>
        <v>4000</v>
      </c>
      <c r="T14" s="40">
        <f>INDEX('Expenditure (Budget)'!$D:$D,MATCH($B14,'Expenditure (Budget)'!$A:$A,0))*INDEX('Expenditure (Budget)'!$A$6:$AE$30,MATCH($B14,'Expenditure (Budget)'!$A$6:$A$30,0),MATCH('Cashflow forecast (monthly)'!T$2,'Expenditure (Budget)'!$A$4:$AE$4,0))</f>
        <v>4000</v>
      </c>
      <c r="U14" s="40">
        <f>INDEX('Expenditure (Budget)'!$D:$D,MATCH($B14,'Expenditure (Budget)'!$A:$A,0))*INDEX('Expenditure (Budget)'!$A$6:$AE$30,MATCH($B14,'Expenditure (Budget)'!$A$6:$A$30,0),MATCH('Cashflow forecast (monthly)'!U$2,'Expenditure (Budget)'!$A$4:$AE$4,0))</f>
        <v>4000</v>
      </c>
      <c r="V14" s="40">
        <f>INDEX('Expenditure (Budget)'!$D:$D,MATCH($B14,'Expenditure (Budget)'!$A:$A,0))*INDEX('Expenditure (Budget)'!$A$6:$AE$30,MATCH($B14,'Expenditure (Budget)'!$A$6:$A$30,0),MATCH('Cashflow forecast (monthly)'!V$2,'Expenditure (Budget)'!$A$4:$AE$4,0))</f>
        <v>4000</v>
      </c>
      <c r="W14" s="105">
        <f>'Expenditure (Budget)'!AF7*'Expenditure (Budget)'!$D$7</f>
        <v>4000</v>
      </c>
      <c r="X14" s="105">
        <f>'Expenditure (Budget)'!AG7*'Expenditure (Budget)'!$D$7</f>
        <v>4000</v>
      </c>
      <c r="Y14" s="104">
        <f>'Expenditure (Budget)'!AH7*'Expenditure (Budget)'!$D$7</f>
        <v>4000</v>
      </c>
      <c r="Z14" s="104">
        <f>'Expenditure (Budget)'!AI7*'Expenditure (Budget)'!$D$7</f>
        <v>4000</v>
      </c>
    </row>
    <row r="15" spans="2:26" ht="20" customHeight="1" x14ac:dyDescent="0.35">
      <c r="B15" s="37" t="str">
        <f>'Expenditure (Budget)'!A8</f>
        <v>Programme Director</v>
      </c>
      <c r="C15" s="40">
        <f>INDEX('Expenditure (Budget)'!$D:$D,MATCH($B15,'Expenditure (Budget)'!$A:$A,0))*INDEX('Expenditure (Budget)'!$A$6:$AE$30,MATCH($B15,'Expenditure (Budget)'!$A$6:$A$30,0),MATCH('Cashflow forecast (monthly)'!C$2,'Expenditure (Budget)'!$A$4:$AE$4,0))</f>
        <v>0</v>
      </c>
      <c r="D15" s="40">
        <f>INDEX('Expenditure (Budget)'!$D:$D,MATCH($B15,'Expenditure (Budget)'!$A:$A,0))*INDEX('Expenditure (Budget)'!$A$6:$AE$30,MATCH($B15,'Expenditure (Budget)'!$A$6:$A$30,0),MATCH('Cashflow forecast (monthly)'!D$2,'Expenditure (Budget)'!$A$4:$AE$4,0))</f>
        <v>0</v>
      </c>
      <c r="E15" s="40">
        <f>INDEX('Expenditure (Budget)'!$D:$D,MATCH($B15,'Expenditure (Budget)'!$A:$A,0))*INDEX('Expenditure (Budget)'!$A$6:$AE$30,MATCH($B15,'Expenditure (Budget)'!$A$6:$A$30,0),MATCH('Cashflow forecast (monthly)'!E$2,'Expenditure (Budget)'!$A$4:$AE$4,0))</f>
        <v>0</v>
      </c>
      <c r="F15" s="40">
        <f>INDEX('Expenditure (Budget)'!$D:$D,MATCH($B15,'Expenditure (Budget)'!$A:$A,0))*INDEX('Expenditure (Budget)'!$A$6:$AE$30,MATCH($B15,'Expenditure (Budget)'!$A$6:$A$30,0),MATCH('Cashflow forecast (monthly)'!F$2,'Expenditure (Budget)'!$A$4:$AE$4,0))</f>
        <v>0</v>
      </c>
      <c r="G15" s="40">
        <f>INDEX('Expenditure (Budget)'!$D:$D,MATCH($B15,'Expenditure (Budget)'!$A:$A,0))*INDEX('Expenditure (Budget)'!$A$6:$AE$30,MATCH($B15,'Expenditure (Budget)'!$A$6:$A$30,0),MATCH('Cashflow forecast (monthly)'!G$2,'Expenditure (Budget)'!$A$4:$AE$4,0))</f>
        <v>4000</v>
      </c>
      <c r="H15" s="40">
        <f>INDEX('Expenditure (Budget)'!$D:$D,MATCH($B15,'Expenditure (Budget)'!$A:$A,0))*INDEX('Expenditure (Budget)'!$A$6:$AE$30,MATCH($B15,'Expenditure (Budget)'!$A$6:$A$30,0),MATCH('Cashflow forecast (monthly)'!H$2,'Expenditure (Budget)'!$A$4:$AE$4,0))</f>
        <v>4000</v>
      </c>
      <c r="I15" s="40">
        <f>INDEX('Expenditure (Budget)'!$D:$D,MATCH($B15,'Expenditure (Budget)'!$A:$A,0))*INDEX('Expenditure (Budget)'!$A$6:$AE$30,MATCH($B15,'Expenditure (Budget)'!$A$6:$A$30,0),MATCH('Cashflow forecast (monthly)'!I$2,'Expenditure (Budget)'!$A$4:$AE$4,0))</f>
        <v>4000</v>
      </c>
      <c r="J15" s="40">
        <f>INDEX('Expenditure (Budget)'!$D:$D,MATCH($B15,'Expenditure (Budget)'!$A:$A,0))*INDEX('Expenditure (Budget)'!$A$6:$AE$30,MATCH($B15,'Expenditure (Budget)'!$A$6:$A$30,0),MATCH('Cashflow forecast (monthly)'!J$2,'Expenditure (Budget)'!$A$4:$AE$4,0))</f>
        <v>4000</v>
      </c>
      <c r="K15" s="40">
        <f>INDEX('Expenditure (Budget)'!$D:$D,MATCH($B15,'Expenditure (Budget)'!$A:$A,0))*INDEX('Expenditure (Budget)'!$A$6:$AE$30,MATCH($B15,'Expenditure (Budget)'!$A$6:$A$30,0),MATCH('Cashflow forecast (monthly)'!K$2,'Expenditure (Budget)'!$A$4:$AE$4,0))</f>
        <v>4000</v>
      </c>
      <c r="L15" s="40">
        <f>INDEX('Expenditure (Budget)'!$D:$D,MATCH($B15,'Expenditure (Budget)'!$A:$A,0))*INDEX('Expenditure (Budget)'!$A$6:$AE$30,MATCH($B15,'Expenditure (Budget)'!$A$6:$A$30,0),MATCH('Cashflow forecast (monthly)'!L$2,'Expenditure (Budget)'!$A$4:$AE$4,0))</f>
        <v>4000</v>
      </c>
      <c r="M15" s="40">
        <f>INDEX('Expenditure (Budget)'!$D:$D,MATCH($B15,'Expenditure (Budget)'!$A:$A,0))*INDEX('Expenditure (Budget)'!$A$6:$AE$30,MATCH($B15,'Expenditure (Budget)'!$A$6:$A$30,0),MATCH('Cashflow forecast (monthly)'!M$2,'Expenditure (Budget)'!$A$4:$AE$4,0))</f>
        <v>4000</v>
      </c>
      <c r="N15" s="40">
        <f>INDEX('Expenditure (Budget)'!$D:$D,MATCH($B15,'Expenditure (Budget)'!$A:$A,0))*INDEX('Expenditure (Budget)'!$A$6:$AE$30,MATCH($B15,'Expenditure (Budget)'!$A$6:$A$30,0),MATCH('Cashflow forecast (monthly)'!N$2,'Expenditure (Budget)'!$A$4:$AE$4,0))</f>
        <v>4000</v>
      </c>
      <c r="O15" s="40">
        <f>INDEX('Expenditure (Budget)'!$D:$D,MATCH($B15,'Expenditure (Budget)'!$A:$A,0))*INDEX('Expenditure (Budget)'!$A$6:$AE$30,MATCH($B15,'Expenditure (Budget)'!$A$6:$A$30,0),MATCH('Cashflow forecast (monthly)'!O$2,'Expenditure (Budget)'!$A$4:$AE$4,0))</f>
        <v>4000</v>
      </c>
      <c r="P15" s="40">
        <f>INDEX('Expenditure (Budget)'!$D:$D,MATCH($B15,'Expenditure (Budget)'!$A:$A,0))*INDEX('Expenditure (Budget)'!$A$6:$AE$30,MATCH($B15,'Expenditure (Budget)'!$A$6:$A$30,0),MATCH('Cashflow forecast (monthly)'!P$2,'Expenditure (Budget)'!$A$4:$AE$4,0))</f>
        <v>4000</v>
      </c>
      <c r="Q15" s="40">
        <f>INDEX('Expenditure (Budget)'!$D:$D,MATCH($B15,'Expenditure (Budget)'!$A:$A,0))*INDEX('Expenditure (Budget)'!$A$6:$AE$30,MATCH($B15,'Expenditure (Budget)'!$A$6:$A$30,0),MATCH('Cashflow forecast (monthly)'!Q$2,'Expenditure (Budget)'!$A$4:$AE$4,0))</f>
        <v>4000</v>
      </c>
      <c r="R15" s="40">
        <f>INDEX('Expenditure (Budget)'!$D:$D,MATCH($B15,'Expenditure (Budget)'!$A:$A,0))*INDEX('Expenditure (Budget)'!$A$6:$AE$30,MATCH($B15,'Expenditure (Budget)'!$A$6:$A$30,0),MATCH('Cashflow forecast (monthly)'!R$2,'Expenditure (Budget)'!$A$4:$AE$4,0))</f>
        <v>4000</v>
      </c>
      <c r="S15" s="40">
        <f>INDEX('Expenditure (Budget)'!$D:$D,MATCH($B15,'Expenditure (Budget)'!$A:$A,0))*INDEX('Expenditure (Budget)'!$A$6:$AE$30,MATCH($B15,'Expenditure (Budget)'!$A$6:$A$30,0),MATCH('Cashflow forecast (monthly)'!S$2,'Expenditure (Budget)'!$A$4:$AE$4,0))</f>
        <v>4000</v>
      </c>
      <c r="T15" s="40">
        <f>INDEX('Expenditure (Budget)'!$D:$D,MATCH($B15,'Expenditure (Budget)'!$A:$A,0))*INDEX('Expenditure (Budget)'!$A$6:$AE$30,MATCH($B15,'Expenditure (Budget)'!$A$6:$A$30,0),MATCH('Cashflow forecast (monthly)'!T$2,'Expenditure (Budget)'!$A$4:$AE$4,0))</f>
        <v>4000</v>
      </c>
      <c r="U15" s="40">
        <f>INDEX('Expenditure (Budget)'!$D:$D,MATCH($B15,'Expenditure (Budget)'!$A:$A,0))*INDEX('Expenditure (Budget)'!$A$6:$AE$30,MATCH($B15,'Expenditure (Budget)'!$A$6:$A$30,0),MATCH('Cashflow forecast (monthly)'!U$2,'Expenditure (Budget)'!$A$4:$AE$4,0))</f>
        <v>4000</v>
      </c>
      <c r="V15" s="40">
        <f>INDEX('Expenditure (Budget)'!$D:$D,MATCH($B15,'Expenditure (Budget)'!$A:$A,0))*INDEX('Expenditure (Budget)'!$A$6:$AE$30,MATCH($B15,'Expenditure (Budget)'!$A$6:$A$30,0),MATCH('Cashflow forecast (monthly)'!V$2,'Expenditure (Budget)'!$A$4:$AE$4,0))</f>
        <v>4000</v>
      </c>
      <c r="W15" s="106">
        <f>'Expenditure (Budget)'!AF8*'Expenditure (Budget)'!$D$8</f>
        <v>4000</v>
      </c>
      <c r="X15" s="106">
        <f>'Expenditure (Budget)'!AG8*'Expenditure (Budget)'!$D$8</f>
        <v>4000</v>
      </c>
      <c r="Y15" s="106">
        <f>'Expenditure (Budget)'!AH8*'Expenditure (Budget)'!$D$8</f>
        <v>4000</v>
      </c>
      <c r="Z15" s="106">
        <f>'Expenditure (Budget)'!AI8*'Expenditure (Budget)'!$D$8</f>
        <v>4000</v>
      </c>
    </row>
    <row r="16" spans="2:26" ht="20" customHeight="1" x14ac:dyDescent="0.35">
      <c r="B16" s="37" t="str">
        <f>'Expenditure (Budget)'!A9</f>
        <v>Partnerships Manager</v>
      </c>
      <c r="C16" s="40">
        <f>INDEX('Expenditure (Budget)'!$D:$D,MATCH($B16,'Expenditure (Budget)'!$A:$A,0))*INDEX('Expenditure (Budget)'!$A$6:$AE$30,MATCH($B16,'Expenditure (Budget)'!$A$6:$A$30,0),MATCH('Cashflow forecast (monthly)'!C$2,'Expenditure (Budget)'!$A$4:$AE$4,0))</f>
        <v>1994.9999999999998</v>
      </c>
      <c r="D16" s="40">
        <f>INDEX('Expenditure (Budget)'!$D:$D,MATCH($B16,'Expenditure (Budget)'!$A:$A,0))*INDEX('Expenditure (Budget)'!$A$6:$AE$30,MATCH($B16,'Expenditure (Budget)'!$A$6:$A$30,0),MATCH('Cashflow forecast (monthly)'!D$2,'Expenditure (Budget)'!$A$4:$AE$4,0))</f>
        <v>1994.9999999999998</v>
      </c>
      <c r="E16" s="40">
        <f>INDEX('Expenditure (Budget)'!$D:$D,MATCH($B16,'Expenditure (Budget)'!$A:$A,0))*INDEX('Expenditure (Budget)'!$A$6:$AE$30,MATCH($B16,'Expenditure (Budget)'!$A$6:$A$30,0),MATCH('Cashflow forecast (monthly)'!E$2,'Expenditure (Budget)'!$A$4:$AE$4,0))</f>
        <v>3500</v>
      </c>
      <c r="F16" s="40">
        <f>INDEX('Expenditure (Budget)'!$D:$D,MATCH($B16,'Expenditure (Budget)'!$A:$A,0))*INDEX('Expenditure (Budget)'!$A$6:$AE$30,MATCH($B16,'Expenditure (Budget)'!$A$6:$A$30,0),MATCH('Cashflow forecast (monthly)'!F$2,'Expenditure (Budget)'!$A$4:$AE$4,0))</f>
        <v>3500</v>
      </c>
      <c r="G16" s="40">
        <f>INDEX('Expenditure (Budget)'!$D:$D,MATCH($B16,'Expenditure (Budget)'!$A:$A,0))*INDEX('Expenditure (Budget)'!$A$6:$AE$30,MATCH($B16,'Expenditure (Budget)'!$A$6:$A$30,0),MATCH('Cashflow forecast (monthly)'!G$2,'Expenditure (Budget)'!$A$4:$AE$4,0))</f>
        <v>3500</v>
      </c>
      <c r="H16" s="40">
        <f>INDEX('Expenditure (Budget)'!$D:$D,MATCH($B16,'Expenditure (Budget)'!$A:$A,0))*INDEX('Expenditure (Budget)'!$A$6:$AE$30,MATCH($B16,'Expenditure (Budget)'!$A$6:$A$30,0),MATCH('Cashflow forecast (monthly)'!H$2,'Expenditure (Budget)'!$A$4:$AE$4,0))</f>
        <v>3500</v>
      </c>
      <c r="I16" s="40">
        <f>INDEX('Expenditure (Budget)'!$D:$D,MATCH($B16,'Expenditure (Budget)'!$A:$A,0))*INDEX('Expenditure (Budget)'!$A$6:$AE$30,MATCH($B16,'Expenditure (Budget)'!$A$6:$A$30,0),MATCH('Cashflow forecast (monthly)'!I$2,'Expenditure (Budget)'!$A$4:$AE$4,0))</f>
        <v>3500</v>
      </c>
      <c r="J16" s="40">
        <f>INDEX('Expenditure (Budget)'!$D:$D,MATCH($B16,'Expenditure (Budget)'!$A:$A,0))*INDEX('Expenditure (Budget)'!$A$6:$AE$30,MATCH($B16,'Expenditure (Budget)'!$A$6:$A$30,0),MATCH('Cashflow forecast (monthly)'!J$2,'Expenditure (Budget)'!$A$4:$AE$4,0))</f>
        <v>3500</v>
      </c>
      <c r="K16" s="40">
        <f>INDEX('Expenditure (Budget)'!$D:$D,MATCH($B16,'Expenditure (Budget)'!$A:$A,0))*INDEX('Expenditure (Budget)'!$A$6:$AE$30,MATCH($B16,'Expenditure (Budget)'!$A$6:$A$30,0),MATCH('Cashflow forecast (monthly)'!K$2,'Expenditure (Budget)'!$A$4:$AE$4,0))</f>
        <v>3500</v>
      </c>
      <c r="L16" s="40">
        <f>INDEX('Expenditure (Budget)'!$D:$D,MATCH($B16,'Expenditure (Budget)'!$A:$A,0))*INDEX('Expenditure (Budget)'!$A$6:$AE$30,MATCH($B16,'Expenditure (Budget)'!$A$6:$A$30,0),MATCH('Cashflow forecast (monthly)'!L$2,'Expenditure (Budget)'!$A$4:$AE$4,0))</f>
        <v>3500</v>
      </c>
      <c r="M16" s="40">
        <f>INDEX('Expenditure (Budget)'!$D:$D,MATCH($B16,'Expenditure (Budget)'!$A:$A,0))*INDEX('Expenditure (Budget)'!$A$6:$AE$30,MATCH($B16,'Expenditure (Budget)'!$A$6:$A$30,0),MATCH('Cashflow forecast (monthly)'!M$2,'Expenditure (Budget)'!$A$4:$AE$4,0))</f>
        <v>3500</v>
      </c>
      <c r="N16" s="40">
        <f>INDEX('Expenditure (Budget)'!$D:$D,MATCH($B16,'Expenditure (Budget)'!$A:$A,0))*INDEX('Expenditure (Budget)'!$A$6:$AE$30,MATCH($B16,'Expenditure (Budget)'!$A$6:$A$30,0),MATCH('Cashflow forecast (monthly)'!N$2,'Expenditure (Budget)'!$A$4:$AE$4,0))</f>
        <v>3500</v>
      </c>
      <c r="O16" s="40">
        <f>INDEX('Expenditure (Budget)'!$D:$D,MATCH($B16,'Expenditure (Budget)'!$A:$A,0))*INDEX('Expenditure (Budget)'!$A$6:$AE$30,MATCH($B16,'Expenditure (Budget)'!$A$6:$A$30,0),MATCH('Cashflow forecast (monthly)'!O$2,'Expenditure (Budget)'!$A$4:$AE$4,0))</f>
        <v>3500</v>
      </c>
      <c r="P16" s="40">
        <f>INDEX('Expenditure (Budget)'!$D:$D,MATCH($B16,'Expenditure (Budget)'!$A:$A,0))*INDEX('Expenditure (Budget)'!$A$6:$AE$30,MATCH($B16,'Expenditure (Budget)'!$A$6:$A$30,0),MATCH('Cashflow forecast (monthly)'!P$2,'Expenditure (Budget)'!$A$4:$AE$4,0))</f>
        <v>3500</v>
      </c>
      <c r="Q16" s="40">
        <f>INDEX('Expenditure (Budget)'!$D:$D,MATCH($B16,'Expenditure (Budget)'!$A:$A,0))*INDEX('Expenditure (Budget)'!$A$6:$AE$30,MATCH($B16,'Expenditure (Budget)'!$A$6:$A$30,0),MATCH('Cashflow forecast (monthly)'!Q$2,'Expenditure (Budget)'!$A$4:$AE$4,0))</f>
        <v>3500</v>
      </c>
      <c r="R16" s="40">
        <f>INDEX('Expenditure (Budget)'!$D:$D,MATCH($B16,'Expenditure (Budget)'!$A:$A,0))*INDEX('Expenditure (Budget)'!$A$6:$AE$30,MATCH($B16,'Expenditure (Budget)'!$A$6:$A$30,0),MATCH('Cashflow forecast (monthly)'!R$2,'Expenditure (Budget)'!$A$4:$AE$4,0))</f>
        <v>3500</v>
      </c>
      <c r="S16" s="40">
        <f>INDEX('Expenditure (Budget)'!$D:$D,MATCH($B16,'Expenditure (Budget)'!$A:$A,0))*INDEX('Expenditure (Budget)'!$A$6:$AE$30,MATCH($B16,'Expenditure (Budget)'!$A$6:$A$30,0),MATCH('Cashflow forecast (monthly)'!S$2,'Expenditure (Budget)'!$A$4:$AE$4,0))</f>
        <v>3500</v>
      </c>
      <c r="T16" s="40">
        <f>INDEX('Expenditure (Budget)'!$D:$D,MATCH($B16,'Expenditure (Budget)'!$A:$A,0))*INDEX('Expenditure (Budget)'!$A$6:$AE$30,MATCH($B16,'Expenditure (Budget)'!$A$6:$A$30,0),MATCH('Cashflow forecast (monthly)'!T$2,'Expenditure (Budget)'!$A$4:$AE$4,0))</f>
        <v>3500</v>
      </c>
      <c r="U16" s="40">
        <f>INDEX('Expenditure (Budget)'!$D:$D,MATCH($B16,'Expenditure (Budget)'!$A:$A,0))*INDEX('Expenditure (Budget)'!$A$6:$AE$30,MATCH($B16,'Expenditure (Budget)'!$A$6:$A$30,0),MATCH('Cashflow forecast (monthly)'!U$2,'Expenditure (Budget)'!$A$4:$AE$4,0))</f>
        <v>3500</v>
      </c>
      <c r="V16" s="40">
        <f>INDEX('Expenditure (Budget)'!$D:$D,MATCH($B16,'Expenditure (Budget)'!$A:$A,0))*INDEX('Expenditure (Budget)'!$A$6:$AE$30,MATCH($B16,'Expenditure (Budget)'!$A$6:$A$30,0),MATCH('Cashflow forecast (monthly)'!V$2,'Expenditure (Budget)'!$A$4:$AE$4,0))</f>
        <v>3500</v>
      </c>
      <c r="W16" s="106">
        <f>'Expenditure (Budget)'!AF9*'Expenditure (Budget)'!$D$9</f>
        <v>3500</v>
      </c>
      <c r="X16" s="106">
        <f>'Expenditure (Budget)'!AG9*'Expenditure (Budget)'!$D$9</f>
        <v>3500</v>
      </c>
      <c r="Y16" s="106">
        <f>'Expenditure (Budget)'!AH9*'Expenditure (Budget)'!$D$9</f>
        <v>3500</v>
      </c>
      <c r="Z16" s="106">
        <f>'Expenditure (Budget)'!AI9*'Expenditure (Budget)'!$D$9</f>
        <v>3500</v>
      </c>
    </row>
    <row r="17" spans="1:26" ht="20" customHeight="1" x14ac:dyDescent="0.35">
      <c r="B17" s="37" t="str">
        <f>'Expenditure (Budget)'!A10</f>
        <v>Programme Manager UK</v>
      </c>
      <c r="C17" s="40">
        <f>INDEX('Expenditure (Budget)'!$D:$D,MATCH($B17,'Expenditure (Budget)'!$A:$A,0))*INDEX('Expenditure (Budget)'!$A$6:$AE$30,MATCH($B17,'Expenditure (Budget)'!$A$6:$A$30,0),MATCH('Cashflow forecast (monthly)'!C$2,'Expenditure (Budget)'!$A$4:$AE$4,0))</f>
        <v>0</v>
      </c>
      <c r="D17" s="40">
        <f>INDEX('Expenditure (Budget)'!$D:$D,MATCH($B17,'Expenditure (Budget)'!$A:$A,0))*INDEX('Expenditure (Budget)'!$A$6:$AE$30,MATCH($B17,'Expenditure (Budget)'!$A$6:$A$30,0),MATCH('Cashflow forecast (monthly)'!D$2,'Expenditure (Budget)'!$A$4:$AE$4,0))</f>
        <v>0</v>
      </c>
      <c r="E17" s="40">
        <f>INDEX('Expenditure (Budget)'!$D:$D,MATCH($B17,'Expenditure (Budget)'!$A:$A,0))*INDEX('Expenditure (Budget)'!$A$6:$AE$30,MATCH($B17,'Expenditure (Budget)'!$A$6:$A$30,0),MATCH('Cashflow forecast (monthly)'!E$2,'Expenditure (Budget)'!$A$4:$AE$4,0))</f>
        <v>700.00000000000011</v>
      </c>
      <c r="F17" s="40">
        <f>INDEX('Expenditure (Budget)'!$D:$D,MATCH($B17,'Expenditure (Budget)'!$A:$A,0))*INDEX('Expenditure (Budget)'!$A$6:$AE$30,MATCH($B17,'Expenditure (Budget)'!$A$6:$A$30,0),MATCH('Cashflow forecast (monthly)'!F$2,'Expenditure (Budget)'!$A$4:$AE$4,0))</f>
        <v>700.00000000000011</v>
      </c>
      <c r="G17" s="40">
        <f>INDEX('Expenditure (Budget)'!$D:$D,MATCH($B17,'Expenditure (Budget)'!$A:$A,0))*INDEX('Expenditure (Budget)'!$A$6:$AE$30,MATCH($B17,'Expenditure (Budget)'!$A$6:$A$30,0),MATCH('Cashflow forecast (monthly)'!G$2,'Expenditure (Budget)'!$A$4:$AE$4,0))</f>
        <v>2500</v>
      </c>
      <c r="H17" s="40">
        <f>INDEX('Expenditure (Budget)'!$D:$D,MATCH($B17,'Expenditure (Budget)'!$A:$A,0))*INDEX('Expenditure (Budget)'!$A$6:$AE$30,MATCH($B17,'Expenditure (Budget)'!$A$6:$A$30,0),MATCH('Cashflow forecast (monthly)'!H$2,'Expenditure (Budget)'!$A$4:$AE$4,0))</f>
        <v>2500</v>
      </c>
      <c r="I17" s="40">
        <f>INDEX('Expenditure (Budget)'!$D:$D,MATCH($B17,'Expenditure (Budget)'!$A:$A,0))*INDEX('Expenditure (Budget)'!$A$6:$AE$30,MATCH($B17,'Expenditure (Budget)'!$A$6:$A$30,0),MATCH('Cashflow forecast (monthly)'!I$2,'Expenditure (Budget)'!$A$4:$AE$4,0))</f>
        <v>2500</v>
      </c>
      <c r="J17" s="40">
        <f>INDEX('Expenditure (Budget)'!$D:$D,MATCH($B17,'Expenditure (Budget)'!$A:$A,0))*INDEX('Expenditure (Budget)'!$A$6:$AE$30,MATCH($B17,'Expenditure (Budget)'!$A$6:$A$30,0),MATCH('Cashflow forecast (monthly)'!J$2,'Expenditure (Budget)'!$A$4:$AE$4,0))</f>
        <v>2500</v>
      </c>
      <c r="K17" s="40">
        <f>INDEX('Expenditure (Budget)'!$D:$D,MATCH($B17,'Expenditure (Budget)'!$A:$A,0))*INDEX('Expenditure (Budget)'!$A$6:$AE$30,MATCH($B17,'Expenditure (Budget)'!$A$6:$A$30,0),MATCH('Cashflow forecast (monthly)'!K$2,'Expenditure (Budget)'!$A$4:$AE$4,0))</f>
        <v>2500</v>
      </c>
      <c r="L17" s="40">
        <f>INDEX('Expenditure (Budget)'!$D:$D,MATCH($B17,'Expenditure (Budget)'!$A:$A,0))*INDEX('Expenditure (Budget)'!$A$6:$AE$30,MATCH($B17,'Expenditure (Budget)'!$A$6:$A$30,0),MATCH('Cashflow forecast (monthly)'!L$2,'Expenditure (Budget)'!$A$4:$AE$4,0))</f>
        <v>2500</v>
      </c>
      <c r="M17" s="40">
        <f>INDEX('Expenditure (Budget)'!$D:$D,MATCH($B17,'Expenditure (Budget)'!$A:$A,0))*INDEX('Expenditure (Budget)'!$A$6:$AE$30,MATCH($B17,'Expenditure (Budget)'!$A$6:$A$30,0),MATCH('Cashflow forecast (monthly)'!M$2,'Expenditure (Budget)'!$A$4:$AE$4,0))</f>
        <v>2500</v>
      </c>
      <c r="N17" s="40">
        <f>INDEX('Expenditure (Budget)'!$D:$D,MATCH($B17,'Expenditure (Budget)'!$A:$A,0))*INDEX('Expenditure (Budget)'!$A$6:$AE$30,MATCH($B17,'Expenditure (Budget)'!$A$6:$A$30,0),MATCH('Cashflow forecast (monthly)'!N$2,'Expenditure (Budget)'!$A$4:$AE$4,0))</f>
        <v>2500</v>
      </c>
      <c r="O17" s="40">
        <f>INDEX('Expenditure (Budget)'!$D:$D,MATCH($B17,'Expenditure (Budget)'!$A:$A,0))*INDEX('Expenditure (Budget)'!$A$6:$AE$30,MATCH($B17,'Expenditure (Budget)'!$A$6:$A$30,0),MATCH('Cashflow forecast (monthly)'!O$2,'Expenditure (Budget)'!$A$4:$AE$4,0))</f>
        <v>2500</v>
      </c>
      <c r="P17" s="40">
        <f>INDEX('Expenditure (Budget)'!$D:$D,MATCH($B17,'Expenditure (Budget)'!$A:$A,0))*INDEX('Expenditure (Budget)'!$A$6:$AE$30,MATCH($B17,'Expenditure (Budget)'!$A$6:$A$30,0),MATCH('Cashflow forecast (monthly)'!P$2,'Expenditure (Budget)'!$A$4:$AE$4,0))</f>
        <v>2500</v>
      </c>
      <c r="Q17" s="40">
        <f>INDEX('Expenditure (Budget)'!$D:$D,MATCH($B17,'Expenditure (Budget)'!$A:$A,0))*INDEX('Expenditure (Budget)'!$A$6:$AE$30,MATCH($B17,'Expenditure (Budget)'!$A$6:$A$30,0),MATCH('Cashflow forecast (monthly)'!Q$2,'Expenditure (Budget)'!$A$4:$AE$4,0))</f>
        <v>2500</v>
      </c>
      <c r="R17" s="40">
        <f>INDEX('Expenditure (Budget)'!$D:$D,MATCH($B17,'Expenditure (Budget)'!$A:$A,0))*INDEX('Expenditure (Budget)'!$A$6:$AE$30,MATCH($B17,'Expenditure (Budget)'!$A$6:$A$30,0),MATCH('Cashflow forecast (monthly)'!R$2,'Expenditure (Budget)'!$A$4:$AE$4,0))</f>
        <v>2500</v>
      </c>
      <c r="S17" s="40">
        <f>INDEX('Expenditure (Budget)'!$D:$D,MATCH($B17,'Expenditure (Budget)'!$A:$A,0))*INDEX('Expenditure (Budget)'!$A$6:$AE$30,MATCH($B17,'Expenditure (Budget)'!$A$6:$A$30,0),MATCH('Cashflow forecast (monthly)'!S$2,'Expenditure (Budget)'!$A$4:$AE$4,0))</f>
        <v>2500</v>
      </c>
      <c r="T17" s="40">
        <f>INDEX('Expenditure (Budget)'!$D:$D,MATCH($B17,'Expenditure (Budget)'!$A:$A,0))*INDEX('Expenditure (Budget)'!$A$6:$AE$30,MATCH($B17,'Expenditure (Budget)'!$A$6:$A$30,0),MATCH('Cashflow forecast (monthly)'!T$2,'Expenditure (Budget)'!$A$4:$AE$4,0))</f>
        <v>2500</v>
      </c>
      <c r="U17" s="40">
        <f>INDEX('Expenditure (Budget)'!$D:$D,MATCH($B17,'Expenditure (Budget)'!$A:$A,0))*INDEX('Expenditure (Budget)'!$A$6:$AE$30,MATCH($B17,'Expenditure (Budget)'!$A$6:$A$30,0),MATCH('Cashflow forecast (monthly)'!U$2,'Expenditure (Budget)'!$A$4:$AE$4,0))</f>
        <v>2500</v>
      </c>
      <c r="V17" s="40">
        <f>INDEX('Expenditure (Budget)'!$D:$D,MATCH($B17,'Expenditure (Budget)'!$A:$A,0))*INDEX('Expenditure (Budget)'!$A$6:$AE$30,MATCH($B17,'Expenditure (Budget)'!$A$6:$A$30,0),MATCH('Cashflow forecast (monthly)'!V$2,'Expenditure (Budget)'!$A$4:$AE$4,0))</f>
        <v>2500</v>
      </c>
      <c r="W17" s="106">
        <f>'Expenditure (Budget)'!AF10*'Expenditure (Budget)'!$D$10</f>
        <v>2500</v>
      </c>
      <c r="X17" s="106">
        <f>'Expenditure (Budget)'!AG10*'Expenditure (Budget)'!$D$10</f>
        <v>2500</v>
      </c>
      <c r="Y17" s="106">
        <f>'Expenditure (Budget)'!AH10*'Expenditure (Budget)'!$D$10</f>
        <v>2500</v>
      </c>
      <c r="Z17" s="106">
        <f>'Expenditure (Budget)'!AI10*'Expenditure (Budget)'!$D$10</f>
        <v>2500</v>
      </c>
    </row>
    <row r="18" spans="1:26" ht="20" customHeight="1" x14ac:dyDescent="0.35">
      <c r="B18" s="37" t="str">
        <f>'Expenditure (Budget)'!A11</f>
        <v>Programme Manager (Africa 1)</v>
      </c>
      <c r="C18" s="40">
        <f>INDEX('Expenditure (Budget)'!$D:$D,MATCH($B18,'Expenditure (Budget)'!$A:$A,0))*INDEX('Expenditure (Budget)'!$A$6:$AE$30,MATCH($B18,'Expenditure (Budget)'!$A$6:$A$30,0),MATCH('Cashflow forecast (monthly)'!C$2,'Expenditure (Budget)'!$A$4:$AE$4,0))</f>
        <v>0</v>
      </c>
      <c r="D18" s="40">
        <f>INDEX('Expenditure (Budget)'!$D:$D,MATCH($B18,'Expenditure (Budget)'!$A:$A,0))*INDEX('Expenditure (Budget)'!$A$6:$AE$30,MATCH($B18,'Expenditure (Budget)'!$A$6:$A$30,0),MATCH('Cashflow forecast (monthly)'!D$2,'Expenditure (Budget)'!$A$4:$AE$4,0))</f>
        <v>0</v>
      </c>
      <c r="E18" s="40">
        <f>INDEX('Expenditure (Budget)'!$D:$D,MATCH($B18,'Expenditure (Budget)'!$A:$A,0))*INDEX('Expenditure (Budget)'!$A$6:$AE$30,MATCH($B18,'Expenditure (Budget)'!$A$6:$A$30,0),MATCH('Cashflow forecast (monthly)'!E$2,'Expenditure (Budget)'!$A$4:$AE$4,0))</f>
        <v>0</v>
      </c>
      <c r="F18" s="40">
        <f>INDEX('Expenditure (Budget)'!$D:$D,MATCH($B18,'Expenditure (Budget)'!$A:$A,0))*INDEX('Expenditure (Budget)'!$A$6:$AE$30,MATCH($B18,'Expenditure (Budget)'!$A$6:$A$30,0),MATCH('Cashflow forecast (monthly)'!F$2,'Expenditure (Budget)'!$A$4:$AE$4,0))</f>
        <v>0</v>
      </c>
      <c r="G18" s="40">
        <f>INDEX('Expenditure (Budget)'!$D:$D,MATCH($B18,'Expenditure (Budget)'!$A:$A,0))*INDEX('Expenditure (Budget)'!$A$6:$AE$30,MATCH($B18,'Expenditure (Budget)'!$A$6:$A$30,0),MATCH('Cashflow forecast (monthly)'!G$2,'Expenditure (Budget)'!$A$4:$AE$4,0))</f>
        <v>0</v>
      </c>
      <c r="H18" s="40">
        <f>INDEX('Expenditure (Budget)'!$D:$D,MATCH($B18,'Expenditure (Budget)'!$A:$A,0))*INDEX('Expenditure (Budget)'!$A$6:$AE$30,MATCH($B18,'Expenditure (Budget)'!$A$6:$A$30,0),MATCH('Cashflow forecast (monthly)'!H$2,'Expenditure (Budget)'!$A$4:$AE$4,0))</f>
        <v>0</v>
      </c>
      <c r="I18" s="40">
        <f>INDEX('Expenditure (Budget)'!$D:$D,MATCH($B18,'Expenditure (Budget)'!$A:$A,0))*INDEX('Expenditure (Budget)'!$A$6:$AE$30,MATCH($B18,'Expenditure (Budget)'!$A$6:$A$30,0),MATCH('Cashflow forecast (monthly)'!I$2,'Expenditure (Budget)'!$A$4:$AE$4,0))</f>
        <v>1000</v>
      </c>
      <c r="J18" s="40">
        <f>INDEX('Expenditure (Budget)'!$D:$D,MATCH($B18,'Expenditure (Budget)'!$A:$A,0))*INDEX('Expenditure (Budget)'!$A$6:$AE$30,MATCH($B18,'Expenditure (Budget)'!$A$6:$A$30,0),MATCH('Cashflow forecast (monthly)'!J$2,'Expenditure (Budget)'!$A$4:$AE$4,0))</f>
        <v>1000</v>
      </c>
      <c r="K18" s="40">
        <f>INDEX('Expenditure (Budget)'!$D:$D,MATCH($B18,'Expenditure (Budget)'!$A:$A,0))*INDEX('Expenditure (Budget)'!$A$6:$AE$30,MATCH($B18,'Expenditure (Budget)'!$A$6:$A$30,0),MATCH('Cashflow forecast (monthly)'!K$2,'Expenditure (Budget)'!$A$4:$AE$4,0))</f>
        <v>1000</v>
      </c>
      <c r="L18" s="40">
        <f>INDEX('Expenditure (Budget)'!$D:$D,MATCH($B18,'Expenditure (Budget)'!$A:$A,0))*INDEX('Expenditure (Budget)'!$A$6:$AE$30,MATCH($B18,'Expenditure (Budget)'!$A$6:$A$30,0),MATCH('Cashflow forecast (monthly)'!L$2,'Expenditure (Budget)'!$A$4:$AE$4,0))</f>
        <v>2500</v>
      </c>
      <c r="M18" s="40">
        <f>INDEX('Expenditure (Budget)'!$D:$D,MATCH($B18,'Expenditure (Budget)'!$A:$A,0))*INDEX('Expenditure (Budget)'!$A$6:$AE$30,MATCH($B18,'Expenditure (Budget)'!$A$6:$A$30,0),MATCH('Cashflow forecast (monthly)'!M$2,'Expenditure (Budget)'!$A$4:$AE$4,0))</f>
        <v>2500</v>
      </c>
      <c r="N18" s="40">
        <f>INDEX('Expenditure (Budget)'!$D:$D,MATCH($B18,'Expenditure (Budget)'!$A:$A,0))*INDEX('Expenditure (Budget)'!$A$6:$AE$30,MATCH($B18,'Expenditure (Budget)'!$A$6:$A$30,0),MATCH('Cashflow forecast (monthly)'!N$2,'Expenditure (Budget)'!$A$4:$AE$4,0))</f>
        <v>2500</v>
      </c>
      <c r="O18" s="40">
        <f>INDEX('Expenditure (Budget)'!$D:$D,MATCH($B18,'Expenditure (Budget)'!$A:$A,0))*INDEX('Expenditure (Budget)'!$A$6:$AE$30,MATCH($B18,'Expenditure (Budget)'!$A$6:$A$30,0),MATCH('Cashflow forecast (monthly)'!O$2,'Expenditure (Budget)'!$A$4:$AE$4,0))</f>
        <v>2500</v>
      </c>
      <c r="P18" s="40">
        <f>INDEX('Expenditure (Budget)'!$D:$D,MATCH($B18,'Expenditure (Budget)'!$A:$A,0))*INDEX('Expenditure (Budget)'!$A$6:$AE$30,MATCH($B18,'Expenditure (Budget)'!$A$6:$A$30,0),MATCH('Cashflow forecast (monthly)'!P$2,'Expenditure (Budget)'!$A$4:$AE$4,0))</f>
        <v>2500</v>
      </c>
      <c r="Q18" s="40">
        <f>INDEX('Expenditure (Budget)'!$D:$D,MATCH($B18,'Expenditure (Budget)'!$A:$A,0))*INDEX('Expenditure (Budget)'!$A$6:$AE$30,MATCH($B18,'Expenditure (Budget)'!$A$6:$A$30,0),MATCH('Cashflow forecast (monthly)'!Q$2,'Expenditure (Budget)'!$A$4:$AE$4,0))</f>
        <v>2500</v>
      </c>
      <c r="R18" s="40">
        <f>INDEX('Expenditure (Budget)'!$D:$D,MATCH($B18,'Expenditure (Budget)'!$A:$A,0))*INDEX('Expenditure (Budget)'!$A$6:$AE$30,MATCH($B18,'Expenditure (Budget)'!$A$6:$A$30,0),MATCH('Cashflow forecast (monthly)'!R$2,'Expenditure (Budget)'!$A$4:$AE$4,0))</f>
        <v>2500</v>
      </c>
      <c r="S18" s="40">
        <f>INDEX('Expenditure (Budget)'!$D:$D,MATCH($B18,'Expenditure (Budget)'!$A:$A,0))*INDEX('Expenditure (Budget)'!$A$6:$AE$30,MATCH($B18,'Expenditure (Budget)'!$A$6:$A$30,0),MATCH('Cashflow forecast (monthly)'!S$2,'Expenditure (Budget)'!$A$4:$AE$4,0))</f>
        <v>2500</v>
      </c>
      <c r="T18" s="40">
        <f>INDEX('Expenditure (Budget)'!$D:$D,MATCH($B18,'Expenditure (Budget)'!$A:$A,0))*INDEX('Expenditure (Budget)'!$A$6:$AE$30,MATCH($B18,'Expenditure (Budget)'!$A$6:$A$30,0),MATCH('Cashflow forecast (monthly)'!T$2,'Expenditure (Budget)'!$A$4:$AE$4,0))</f>
        <v>2500</v>
      </c>
      <c r="U18" s="40">
        <f>INDEX('Expenditure (Budget)'!$D:$D,MATCH($B18,'Expenditure (Budget)'!$A:$A,0))*INDEX('Expenditure (Budget)'!$A$6:$AE$30,MATCH($B18,'Expenditure (Budget)'!$A$6:$A$30,0),MATCH('Cashflow forecast (monthly)'!U$2,'Expenditure (Budget)'!$A$4:$AE$4,0))</f>
        <v>2500</v>
      </c>
      <c r="V18" s="40">
        <f>INDEX('Expenditure (Budget)'!$D:$D,MATCH($B18,'Expenditure (Budget)'!$A:$A,0))*INDEX('Expenditure (Budget)'!$A$6:$AE$30,MATCH($B18,'Expenditure (Budget)'!$A$6:$A$30,0),MATCH('Cashflow forecast (monthly)'!V$2,'Expenditure (Budget)'!$A$4:$AE$4,0))</f>
        <v>2500</v>
      </c>
      <c r="W18" s="106">
        <f>'Expenditure (Budget)'!AF11*'Expenditure (Budget)'!$D$11</f>
        <v>2500</v>
      </c>
      <c r="X18" s="106">
        <f>'Expenditure (Budget)'!AG11*'Expenditure (Budget)'!$D$11</f>
        <v>2500</v>
      </c>
      <c r="Y18" s="106">
        <f>'Expenditure (Budget)'!AH11*'Expenditure (Budget)'!$D$11</f>
        <v>2500</v>
      </c>
      <c r="Z18" s="106">
        <f>'Expenditure (Budget)'!AI11*'Expenditure (Budget)'!$D$11</f>
        <v>2500</v>
      </c>
    </row>
    <row r="19" spans="1:26" ht="20" customHeight="1" x14ac:dyDescent="0.35">
      <c r="B19" s="37" t="str">
        <f>'Expenditure (Budget)'!A12</f>
        <v>Programme Manager (Africa 2)</v>
      </c>
      <c r="C19" s="40">
        <f>INDEX('Expenditure (Budget)'!$D:$D,MATCH($B19,'Expenditure (Budget)'!$A:$A,0))*INDEX('Expenditure (Budget)'!$A$6:$AE$30,MATCH($B19,'Expenditure (Budget)'!$A$6:$A$30,0),MATCH('Cashflow forecast (monthly)'!C$2,'Expenditure (Budget)'!$A$4:$AE$4,0))</f>
        <v>0</v>
      </c>
      <c r="D19" s="40">
        <f>INDEX('Expenditure (Budget)'!$D:$D,MATCH($B19,'Expenditure (Budget)'!$A:$A,0))*INDEX('Expenditure (Budget)'!$A$6:$AE$30,MATCH($B19,'Expenditure (Budget)'!$A$6:$A$30,0),MATCH('Cashflow forecast (monthly)'!D$2,'Expenditure (Budget)'!$A$4:$AE$4,0))</f>
        <v>0</v>
      </c>
      <c r="E19" s="40">
        <f>INDEX('Expenditure (Budget)'!$D:$D,MATCH($B19,'Expenditure (Budget)'!$A:$A,0))*INDEX('Expenditure (Budget)'!$A$6:$AE$30,MATCH($B19,'Expenditure (Budget)'!$A$6:$A$30,0),MATCH('Cashflow forecast (monthly)'!E$2,'Expenditure (Budget)'!$A$4:$AE$4,0))</f>
        <v>0</v>
      </c>
      <c r="F19" s="40">
        <f>INDEX('Expenditure (Budget)'!$D:$D,MATCH($B19,'Expenditure (Budget)'!$A:$A,0))*INDEX('Expenditure (Budget)'!$A$6:$AE$30,MATCH($B19,'Expenditure (Budget)'!$A$6:$A$30,0),MATCH('Cashflow forecast (monthly)'!F$2,'Expenditure (Budget)'!$A$4:$AE$4,0))</f>
        <v>0</v>
      </c>
      <c r="G19" s="40">
        <f>INDEX('Expenditure (Budget)'!$D:$D,MATCH($B19,'Expenditure (Budget)'!$A:$A,0))*INDEX('Expenditure (Budget)'!$A$6:$AE$30,MATCH($B19,'Expenditure (Budget)'!$A$6:$A$30,0),MATCH('Cashflow forecast (monthly)'!G$2,'Expenditure (Budget)'!$A$4:$AE$4,0))</f>
        <v>0</v>
      </c>
      <c r="H19" s="40">
        <f>INDEX('Expenditure (Budget)'!$D:$D,MATCH($B19,'Expenditure (Budget)'!$A:$A,0))*INDEX('Expenditure (Budget)'!$A$6:$AE$30,MATCH($B19,'Expenditure (Budget)'!$A$6:$A$30,0),MATCH('Cashflow forecast (monthly)'!H$2,'Expenditure (Budget)'!$A$4:$AE$4,0))</f>
        <v>0</v>
      </c>
      <c r="I19" s="40">
        <f>INDEX('Expenditure (Budget)'!$D:$D,MATCH($B19,'Expenditure (Budget)'!$A:$A,0))*INDEX('Expenditure (Budget)'!$A$6:$AE$30,MATCH($B19,'Expenditure (Budget)'!$A$6:$A$30,0),MATCH('Cashflow forecast (monthly)'!I$2,'Expenditure (Budget)'!$A$4:$AE$4,0))</f>
        <v>1000</v>
      </c>
      <c r="J19" s="40">
        <f>INDEX('Expenditure (Budget)'!$D:$D,MATCH($B19,'Expenditure (Budget)'!$A:$A,0))*INDEX('Expenditure (Budget)'!$A$6:$AE$30,MATCH($B19,'Expenditure (Budget)'!$A$6:$A$30,0),MATCH('Cashflow forecast (monthly)'!J$2,'Expenditure (Budget)'!$A$4:$AE$4,0))</f>
        <v>1000</v>
      </c>
      <c r="K19" s="40">
        <f>INDEX('Expenditure (Budget)'!$D:$D,MATCH($B19,'Expenditure (Budget)'!$A:$A,0))*INDEX('Expenditure (Budget)'!$A$6:$AE$30,MATCH($B19,'Expenditure (Budget)'!$A$6:$A$30,0),MATCH('Cashflow forecast (monthly)'!K$2,'Expenditure (Budget)'!$A$4:$AE$4,0))</f>
        <v>1000</v>
      </c>
      <c r="L19" s="40">
        <f>INDEX('Expenditure (Budget)'!$D:$D,MATCH($B19,'Expenditure (Budget)'!$A:$A,0))*INDEX('Expenditure (Budget)'!$A$6:$AE$30,MATCH($B19,'Expenditure (Budget)'!$A$6:$A$30,0),MATCH('Cashflow forecast (monthly)'!L$2,'Expenditure (Budget)'!$A$4:$AE$4,0))</f>
        <v>2500</v>
      </c>
      <c r="M19" s="40">
        <f>INDEX('Expenditure (Budget)'!$D:$D,MATCH($B19,'Expenditure (Budget)'!$A:$A,0))*INDEX('Expenditure (Budget)'!$A$6:$AE$30,MATCH($B19,'Expenditure (Budget)'!$A$6:$A$30,0),MATCH('Cashflow forecast (monthly)'!M$2,'Expenditure (Budget)'!$A$4:$AE$4,0))</f>
        <v>2500</v>
      </c>
      <c r="N19" s="40">
        <f>INDEX('Expenditure (Budget)'!$D:$D,MATCH($B19,'Expenditure (Budget)'!$A:$A,0))*INDEX('Expenditure (Budget)'!$A$6:$AE$30,MATCH($B19,'Expenditure (Budget)'!$A$6:$A$30,0),MATCH('Cashflow forecast (monthly)'!N$2,'Expenditure (Budget)'!$A$4:$AE$4,0))</f>
        <v>2500</v>
      </c>
      <c r="O19" s="40">
        <f>INDEX('Expenditure (Budget)'!$D:$D,MATCH($B19,'Expenditure (Budget)'!$A:$A,0))*INDEX('Expenditure (Budget)'!$A$6:$AE$30,MATCH($B19,'Expenditure (Budget)'!$A$6:$A$30,0),MATCH('Cashflow forecast (monthly)'!O$2,'Expenditure (Budget)'!$A$4:$AE$4,0))</f>
        <v>2500</v>
      </c>
      <c r="P19" s="40">
        <f>INDEX('Expenditure (Budget)'!$D:$D,MATCH($B19,'Expenditure (Budget)'!$A:$A,0))*INDEX('Expenditure (Budget)'!$A$6:$AE$30,MATCH($B19,'Expenditure (Budget)'!$A$6:$A$30,0),MATCH('Cashflow forecast (monthly)'!P$2,'Expenditure (Budget)'!$A$4:$AE$4,0))</f>
        <v>2500</v>
      </c>
      <c r="Q19" s="40">
        <f>INDEX('Expenditure (Budget)'!$D:$D,MATCH($B19,'Expenditure (Budget)'!$A:$A,0))*INDEX('Expenditure (Budget)'!$A$6:$AE$30,MATCH($B19,'Expenditure (Budget)'!$A$6:$A$30,0),MATCH('Cashflow forecast (monthly)'!Q$2,'Expenditure (Budget)'!$A$4:$AE$4,0))</f>
        <v>2500</v>
      </c>
      <c r="R19" s="40">
        <f>INDEX('Expenditure (Budget)'!$D:$D,MATCH($B19,'Expenditure (Budget)'!$A:$A,0))*INDEX('Expenditure (Budget)'!$A$6:$AE$30,MATCH($B19,'Expenditure (Budget)'!$A$6:$A$30,0),MATCH('Cashflow forecast (monthly)'!R$2,'Expenditure (Budget)'!$A$4:$AE$4,0))</f>
        <v>2500</v>
      </c>
      <c r="S19" s="40">
        <f>INDEX('Expenditure (Budget)'!$D:$D,MATCH($B19,'Expenditure (Budget)'!$A:$A,0))*INDEX('Expenditure (Budget)'!$A$6:$AE$30,MATCH($B19,'Expenditure (Budget)'!$A$6:$A$30,0),MATCH('Cashflow forecast (monthly)'!S$2,'Expenditure (Budget)'!$A$4:$AE$4,0))</f>
        <v>2500</v>
      </c>
      <c r="T19" s="40">
        <f>INDEX('Expenditure (Budget)'!$D:$D,MATCH($B19,'Expenditure (Budget)'!$A:$A,0))*INDEX('Expenditure (Budget)'!$A$6:$AE$30,MATCH($B19,'Expenditure (Budget)'!$A$6:$A$30,0),MATCH('Cashflow forecast (monthly)'!T$2,'Expenditure (Budget)'!$A$4:$AE$4,0))</f>
        <v>2500</v>
      </c>
      <c r="U19" s="40">
        <f>INDEX('Expenditure (Budget)'!$D:$D,MATCH($B19,'Expenditure (Budget)'!$A:$A,0))*INDEX('Expenditure (Budget)'!$A$6:$AE$30,MATCH($B19,'Expenditure (Budget)'!$A$6:$A$30,0),MATCH('Cashflow forecast (monthly)'!U$2,'Expenditure (Budget)'!$A$4:$AE$4,0))</f>
        <v>2500</v>
      </c>
      <c r="V19" s="40">
        <f>INDEX('Expenditure (Budget)'!$D:$D,MATCH($B19,'Expenditure (Budget)'!$A:$A,0))*INDEX('Expenditure (Budget)'!$A$6:$AE$30,MATCH($B19,'Expenditure (Budget)'!$A$6:$A$30,0),MATCH('Cashflow forecast (monthly)'!V$2,'Expenditure (Budget)'!$A$4:$AE$4,0))</f>
        <v>2500</v>
      </c>
      <c r="W19" s="106">
        <f>'Expenditure (Budget)'!AF12*'Expenditure (Budget)'!$D$12</f>
        <v>2500</v>
      </c>
      <c r="X19" s="106">
        <f>'Expenditure (Budget)'!AG12*'Expenditure (Budget)'!$D$12</f>
        <v>2500</v>
      </c>
      <c r="Y19" s="106">
        <f>'Expenditure (Budget)'!AH12*'Expenditure (Budget)'!$D$12</f>
        <v>2500</v>
      </c>
      <c r="Z19" s="106">
        <f>'Expenditure (Budget)'!AI12*'Expenditure (Budget)'!$D$12</f>
        <v>2500</v>
      </c>
    </row>
    <row r="20" spans="1:26" ht="20" customHeight="1" x14ac:dyDescent="0.35">
      <c r="B20" s="37" t="str">
        <f>'Expenditure (Budget)'!A13</f>
        <v>Administrator</v>
      </c>
      <c r="C20" s="40">
        <f>INDEX('Expenditure (Budget)'!$D:$D,MATCH($B20,'Expenditure (Budget)'!$A:$A,0))*INDEX('Expenditure (Budget)'!$A$6:$AE$30,MATCH($B20,'Expenditure (Budget)'!$A$6:$A$30,0),MATCH('Cashflow forecast (monthly)'!C$2,'Expenditure (Budget)'!$A$4:$AE$4,0))</f>
        <v>0</v>
      </c>
      <c r="D20" s="40">
        <f>INDEX('Expenditure (Budget)'!$D:$D,MATCH($B20,'Expenditure (Budget)'!$A:$A,0))*INDEX('Expenditure (Budget)'!$A$6:$AE$30,MATCH($B20,'Expenditure (Budget)'!$A$6:$A$30,0),MATCH('Cashflow forecast (monthly)'!D$2,'Expenditure (Budget)'!$A$4:$AE$4,0))</f>
        <v>0</v>
      </c>
      <c r="E20" s="40">
        <f>INDEX('Expenditure (Budget)'!$D:$D,MATCH($B20,'Expenditure (Budget)'!$A:$A,0))*INDEX('Expenditure (Budget)'!$A$6:$AE$30,MATCH($B20,'Expenditure (Budget)'!$A$6:$A$30,0),MATCH('Cashflow forecast (monthly)'!E$2,'Expenditure (Budget)'!$A$4:$AE$4,0))</f>
        <v>0</v>
      </c>
      <c r="F20" s="40">
        <f>INDEX('Expenditure (Budget)'!$D:$D,MATCH($B20,'Expenditure (Budget)'!$A:$A,0))*INDEX('Expenditure (Budget)'!$A$6:$AE$30,MATCH($B20,'Expenditure (Budget)'!$A$6:$A$30,0),MATCH('Cashflow forecast (monthly)'!F$2,'Expenditure (Budget)'!$A$4:$AE$4,0))</f>
        <v>2500</v>
      </c>
      <c r="G20" s="40">
        <f>INDEX('Expenditure (Budget)'!$D:$D,MATCH($B20,'Expenditure (Budget)'!$A:$A,0))*INDEX('Expenditure (Budget)'!$A$6:$AE$30,MATCH($B20,'Expenditure (Budget)'!$A$6:$A$30,0),MATCH('Cashflow forecast (monthly)'!G$2,'Expenditure (Budget)'!$A$4:$AE$4,0))</f>
        <v>2500</v>
      </c>
      <c r="H20" s="40">
        <f>INDEX('Expenditure (Budget)'!$D:$D,MATCH($B20,'Expenditure (Budget)'!$A:$A,0))*INDEX('Expenditure (Budget)'!$A$6:$AE$30,MATCH($B20,'Expenditure (Budget)'!$A$6:$A$30,0),MATCH('Cashflow forecast (monthly)'!H$2,'Expenditure (Budget)'!$A$4:$AE$4,0))</f>
        <v>2500</v>
      </c>
      <c r="I20" s="40">
        <f>INDEX('Expenditure (Budget)'!$D:$D,MATCH($B20,'Expenditure (Budget)'!$A:$A,0))*INDEX('Expenditure (Budget)'!$A$6:$AE$30,MATCH($B20,'Expenditure (Budget)'!$A$6:$A$30,0),MATCH('Cashflow forecast (monthly)'!I$2,'Expenditure (Budget)'!$A$4:$AE$4,0))</f>
        <v>2500</v>
      </c>
      <c r="J20" s="40">
        <f>INDEX('Expenditure (Budget)'!$D:$D,MATCH($B20,'Expenditure (Budget)'!$A:$A,0))*INDEX('Expenditure (Budget)'!$A$6:$AE$30,MATCH($B20,'Expenditure (Budget)'!$A$6:$A$30,0),MATCH('Cashflow forecast (monthly)'!J$2,'Expenditure (Budget)'!$A$4:$AE$4,0))</f>
        <v>2500</v>
      </c>
      <c r="K20" s="40">
        <f>INDEX('Expenditure (Budget)'!$D:$D,MATCH($B20,'Expenditure (Budget)'!$A:$A,0))*INDEX('Expenditure (Budget)'!$A$6:$AE$30,MATCH($B20,'Expenditure (Budget)'!$A$6:$A$30,0),MATCH('Cashflow forecast (monthly)'!K$2,'Expenditure (Budget)'!$A$4:$AE$4,0))</f>
        <v>2500</v>
      </c>
      <c r="L20" s="40">
        <f>INDEX('Expenditure (Budget)'!$D:$D,MATCH($B20,'Expenditure (Budget)'!$A:$A,0))*INDEX('Expenditure (Budget)'!$A$6:$AE$30,MATCH($B20,'Expenditure (Budget)'!$A$6:$A$30,0),MATCH('Cashflow forecast (monthly)'!L$2,'Expenditure (Budget)'!$A$4:$AE$4,0))</f>
        <v>2500</v>
      </c>
      <c r="M20" s="40">
        <f>INDEX('Expenditure (Budget)'!$D:$D,MATCH($B20,'Expenditure (Budget)'!$A:$A,0))*INDEX('Expenditure (Budget)'!$A$6:$AE$30,MATCH($B20,'Expenditure (Budget)'!$A$6:$A$30,0),MATCH('Cashflow forecast (monthly)'!M$2,'Expenditure (Budget)'!$A$4:$AE$4,0))</f>
        <v>2500</v>
      </c>
      <c r="N20" s="40">
        <f>INDEX('Expenditure (Budget)'!$D:$D,MATCH($B20,'Expenditure (Budget)'!$A:$A,0))*INDEX('Expenditure (Budget)'!$A$6:$AE$30,MATCH($B20,'Expenditure (Budget)'!$A$6:$A$30,0),MATCH('Cashflow forecast (monthly)'!N$2,'Expenditure (Budget)'!$A$4:$AE$4,0))</f>
        <v>2500</v>
      </c>
      <c r="O20" s="40">
        <f>INDEX('Expenditure (Budget)'!$D:$D,MATCH($B20,'Expenditure (Budget)'!$A:$A,0))*INDEX('Expenditure (Budget)'!$A$6:$AE$30,MATCH($B20,'Expenditure (Budget)'!$A$6:$A$30,0),MATCH('Cashflow forecast (monthly)'!O$2,'Expenditure (Budget)'!$A$4:$AE$4,0))</f>
        <v>2500</v>
      </c>
      <c r="P20" s="40">
        <f>INDEX('Expenditure (Budget)'!$D:$D,MATCH($B20,'Expenditure (Budget)'!$A:$A,0))*INDEX('Expenditure (Budget)'!$A$6:$AE$30,MATCH($B20,'Expenditure (Budget)'!$A$6:$A$30,0),MATCH('Cashflow forecast (monthly)'!P$2,'Expenditure (Budget)'!$A$4:$AE$4,0))</f>
        <v>2500</v>
      </c>
      <c r="Q20" s="40">
        <f>INDEX('Expenditure (Budget)'!$D:$D,MATCH($B20,'Expenditure (Budget)'!$A:$A,0))*INDEX('Expenditure (Budget)'!$A$6:$AE$30,MATCH($B20,'Expenditure (Budget)'!$A$6:$A$30,0),MATCH('Cashflow forecast (monthly)'!Q$2,'Expenditure (Budget)'!$A$4:$AE$4,0))</f>
        <v>2500</v>
      </c>
      <c r="R20" s="40">
        <f>INDEX('Expenditure (Budget)'!$D:$D,MATCH($B20,'Expenditure (Budget)'!$A:$A,0))*INDEX('Expenditure (Budget)'!$A$6:$AE$30,MATCH($B20,'Expenditure (Budget)'!$A$6:$A$30,0),MATCH('Cashflow forecast (monthly)'!R$2,'Expenditure (Budget)'!$A$4:$AE$4,0))</f>
        <v>2500</v>
      </c>
      <c r="S20" s="40">
        <f>INDEX('Expenditure (Budget)'!$D:$D,MATCH($B20,'Expenditure (Budget)'!$A:$A,0))*INDEX('Expenditure (Budget)'!$A$6:$AE$30,MATCH($B20,'Expenditure (Budget)'!$A$6:$A$30,0),MATCH('Cashflow forecast (monthly)'!S$2,'Expenditure (Budget)'!$A$4:$AE$4,0))</f>
        <v>2500</v>
      </c>
      <c r="T20" s="40">
        <f>INDEX('Expenditure (Budget)'!$D:$D,MATCH($B20,'Expenditure (Budget)'!$A:$A,0))*INDEX('Expenditure (Budget)'!$A$6:$AE$30,MATCH($B20,'Expenditure (Budget)'!$A$6:$A$30,0),MATCH('Cashflow forecast (monthly)'!T$2,'Expenditure (Budget)'!$A$4:$AE$4,0))</f>
        <v>2500</v>
      </c>
      <c r="U20" s="40">
        <f>INDEX('Expenditure (Budget)'!$D:$D,MATCH($B20,'Expenditure (Budget)'!$A:$A,0))*INDEX('Expenditure (Budget)'!$A$6:$AE$30,MATCH($B20,'Expenditure (Budget)'!$A$6:$A$30,0),MATCH('Cashflow forecast (monthly)'!U$2,'Expenditure (Budget)'!$A$4:$AE$4,0))</f>
        <v>2500</v>
      </c>
      <c r="V20" s="40">
        <f>INDEX('Expenditure (Budget)'!$D:$D,MATCH($B20,'Expenditure (Budget)'!$A:$A,0))*INDEX('Expenditure (Budget)'!$A$6:$AE$30,MATCH($B20,'Expenditure (Budget)'!$A$6:$A$30,0),MATCH('Cashflow forecast (monthly)'!V$2,'Expenditure (Budget)'!$A$4:$AE$4,0))</f>
        <v>2500</v>
      </c>
      <c r="W20" s="106">
        <f>'Expenditure (Budget)'!AF13*'Expenditure (Budget)'!$D$13</f>
        <v>2500</v>
      </c>
      <c r="X20" s="106">
        <f>'Expenditure (Budget)'!AG13*'Expenditure (Budget)'!$D$13</f>
        <v>2500</v>
      </c>
      <c r="Y20" s="106">
        <f>'Expenditure (Budget)'!AH13*'Expenditure (Budget)'!$D$13</f>
        <v>2500</v>
      </c>
      <c r="Z20" s="106">
        <f>'Expenditure (Budget)'!AI13*'Expenditure (Budget)'!$D$13</f>
        <v>2500</v>
      </c>
    </row>
    <row r="21" spans="1:26" ht="20" customHeight="1" x14ac:dyDescent="0.35">
      <c r="B21" s="37" t="str">
        <f>'Expenditure (Budget)'!A14</f>
        <v>Research Manager</v>
      </c>
      <c r="C21" s="40">
        <f>INDEX('Expenditure (Budget)'!$D:$D,MATCH($B21,'Expenditure (Budget)'!$A:$A,0))*INDEX('Expenditure (Budget)'!$A$6:$AE$30,MATCH($B21,'Expenditure (Budget)'!$A$6:$A$30,0),MATCH('Cashflow forecast (monthly)'!C$2,'Expenditure (Budget)'!$A$4:$AE$4,0))</f>
        <v>530</v>
      </c>
      <c r="D21" s="40">
        <f>INDEX('Expenditure (Budget)'!$D:$D,MATCH($B21,'Expenditure (Budget)'!$A:$A,0))*INDEX('Expenditure (Budget)'!$A$6:$AE$30,MATCH($B21,'Expenditure (Budget)'!$A$6:$A$30,0),MATCH('Cashflow forecast (monthly)'!D$2,'Expenditure (Budget)'!$A$4:$AE$4,0))</f>
        <v>530</v>
      </c>
      <c r="E21" s="40">
        <f>INDEX('Expenditure (Budget)'!$D:$D,MATCH($B21,'Expenditure (Budget)'!$A:$A,0))*INDEX('Expenditure (Budget)'!$A$6:$AE$30,MATCH($B21,'Expenditure (Budget)'!$A$6:$A$30,0),MATCH('Cashflow forecast (monthly)'!E$2,'Expenditure (Budget)'!$A$4:$AE$4,0))</f>
        <v>2000</v>
      </c>
      <c r="F21" s="40">
        <f>INDEX('Expenditure (Budget)'!$D:$D,MATCH($B21,'Expenditure (Budget)'!$A:$A,0))*INDEX('Expenditure (Budget)'!$A$6:$AE$30,MATCH($B21,'Expenditure (Budget)'!$A$6:$A$30,0),MATCH('Cashflow forecast (monthly)'!F$2,'Expenditure (Budget)'!$A$4:$AE$4,0))</f>
        <v>2000</v>
      </c>
      <c r="G21" s="40">
        <f>INDEX('Expenditure (Budget)'!$D:$D,MATCH($B21,'Expenditure (Budget)'!$A:$A,0))*INDEX('Expenditure (Budget)'!$A$6:$AE$30,MATCH($B21,'Expenditure (Budget)'!$A$6:$A$30,0),MATCH('Cashflow forecast (monthly)'!G$2,'Expenditure (Budget)'!$A$4:$AE$4,0))</f>
        <v>2000</v>
      </c>
      <c r="H21" s="40">
        <f>INDEX('Expenditure (Budget)'!$D:$D,MATCH($B21,'Expenditure (Budget)'!$A:$A,0))*INDEX('Expenditure (Budget)'!$A$6:$AE$30,MATCH($B21,'Expenditure (Budget)'!$A$6:$A$30,0),MATCH('Cashflow forecast (monthly)'!H$2,'Expenditure (Budget)'!$A$4:$AE$4,0))</f>
        <v>2000</v>
      </c>
      <c r="I21" s="40">
        <f>INDEX('Expenditure (Budget)'!$D:$D,MATCH($B21,'Expenditure (Budget)'!$A:$A,0))*INDEX('Expenditure (Budget)'!$A$6:$AE$30,MATCH($B21,'Expenditure (Budget)'!$A$6:$A$30,0),MATCH('Cashflow forecast (monthly)'!I$2,'Expenditure (Budget)'!$A$4:$AE$4,0))</f>
        <v>2000</v>
      </c>
      <c r="J21" s="40">
        <f>INDEX('Expenditure (Budget)'!$D:$D,MATCH($B21,'Expenditure (Budget)'!$A:$A,0))*INDEX('Expenditure (Budget)'!$A$6:$AE$30,MATCH($B21,'Expenditure (Budget)'!$A$6:$A$30,0),MATCH('Cashflow forecast (monthly)'!J$2,'Expenditure (Budget)'!$A$4:$AE$4,0))</f>
        <v>2000</v>
      </c>
      <c r="K21" s="40">
        <f>INDEX('Expenditure (Budget)'!$D:$D,MATCH($B21,'Expenditure (Budget)'!$A:$A,0))*INDEX('Expenditure (Budget)'!$A$6:$AE$30,MATCH($B21,'Expenditure (Budget)'!$A$6:$A$30,0),MATCH('Cashflow forecast (monthly)'!K$2,'Expenditure (Budget)'!$A$4:$AE$4,0))</f>
        <v>2000</v>
      </c>
      <c r="L21" s="40">
        <f>INDEX('Expenditure (Budget)'!$D:$D,MATCH($B21,'Expenditure (Budget)'!$A:$A,0))*INDEX('Expenditure (Budget)'!$A$6:$AE$30,MATCH($B21,'Expenditure (Budget)'!$A$6:$A$30,0),MATCH('Cashflow forecast (monthly)'!L$2,'Expenditure (Budget)'!$A$4:$AE$4,0))</f>
        <v>2000</v>
      </c>
      <c r="M21" s="40">
        <f>INDEX('Expenditure (Budget)'!$D:$D,MATCH($B21,'Expenditure (Budget)'!$A:$A,0))*INDEX('Expenditure (Budget)'!$A$6:$AE$30,MATCH($B21,'Expenditure (Budget)'!$A$6:$A$30,0),MATCH('Cashflow forecast (monthly)'!M$2,'Expenditure (Budget)'!$A$4:$AE$4,0))</f>
        <v>2000</v>
      </c>
      <c r="N21" s="40">
        <f>INDEX('Expenditure (Budget)'!$D:$D,MATCH($B21,'Expenditure (Budget)'!$A:$A,0))*INDEX('Expenditure (Budget)'!$A$6:$AE$30,MATCH($B21,'Expenditure (Budget)'!$A$6:$A$30,0),MATCH('Cashflow forecast (monthly)'!N$2,'Expenditure (Budget)'!$A$4:$AE$4,0))</f>
        <v>2000</v>
      </c>
      <c r="O21" s="40">
        <f>INDEX('Expenditure (Budget)'!$D:$D,MATCH($B21,'Expenditure (Budget)'!$A:$A,0))*INDEX('Expenditure (Budget)'!$A$6:$AE$30,MATCH($B21,'Expenditure (Budget)'!$A$6:$A$30,0),MATCH('Cashflow forecast (monthly)'!O$2,'Expenditure (Budget)'!$A$4:$AE$4,0))</f>
        <v>2000</v>
      </c>
      <c r="P21" s="40">
        <f>INDEX('Expenditure (Budget)'!$D:$D,MATCH($B21,'Expenditure (Budget)'!$A:$A,0))*INDEX('Expenditure (Budget)'!$A$6:$AE$30,MATCH($B21,'Expenditure (Budget)'!$A$6:$A$30,0),MATCH('Cashflow forecast (monthly)'!P$2,'Expenditure (Budget)'!$A$4:$AE$4,0))</f>
        <v>2000</v>
      </c>
      <c r="Q21" s="40">
        <f>INDEX('Expenditure (Budget)'!$D:$D,MATCH($B21,'Expenditure (Budget)'!$A:$A,0))*INDEX('Expenditure (Budget)'!$A$6:$AE$30,MATCH($B21,'Expenditure (Budget)'!$A$6:$A$30,0),MATCH('Cashflow forecast (monthly)'!Q$2,'Expenditure (Budget)'!$A$4:$AE$4,0))</f>
        <v>2000</v>
      </c>
      <c r="R21" s="40">
        <f>INDEX('Expenditure (Budget)'!$D:$D,MATCH($B21,'Expenditure (Budget)'!$A:$A,0))*INDEX('Expenditure (Budget)'!$A$6:$AE$30,MATCH($B21,'Expenditure (Budget)'!$A$6:$A$30,0),MATCH('Cashflow forecast (monthly)'!R$2,'Expenditure (Budget)'!$A$4:$AE$4,0))</f>
        <v>2000</v>
      </c>
      <c r="S21" s="40">
        <f>INDEX('Expenditure (Budget)'!$D:$D,MATCH($B21,'Expenditure (Budget)'!$A:$A,0))*INDEX('Expenditure (Budget)'!$A$6:$AE$30,MATCH($B21,'Expenditure (Budget)'!$A$6:$A$30,0),MATCH('Cashflow forecast (monthly)'!S$2,'Expenditure (Budget)'!$A$4:$AE$4,0))</f>
        <v>2000</v>
      </c>
      <c r="T21" s="40">
        <f>INDEX('Expenditure (Budget)'!$D:$D,MATCH($B21,'Expenditure (Budget)'!$A:$A,0))*INDEX('Expenditure (Budget)'!$A$6:$AE$30,MATCH($B21,'Expenditure (Budget)'!$A$6:$A$30,0),MATCH('Cashflow forecast (monthly)'!T$2,'Expenditure (Budget)'!$A$4:$AE$4,0))</f>
        <v>2000</v>
      </c>
      <c r="U21" s="40">
        <f>INDEX('Expenditure (Budget)'!$D:$D,MATCH($B21,'Expenditure (Budget)'!$A:$A,0))*INDEX('Expenditure (Budget)'!$A$6:$AE$30,MATCH($B21,'Expenditure (Budget)'!$A$6:$A$30,0),MATCH('Cashflow forecast (monthly)'!U$2,'Expenditure (Budget)'!$A$4:$AE$4,0))</f>
        <v>2000</v>
      </c>
      <c r="V21" s="40">
        <f>INDEX('Expenditure (Budget)'!$D:$D,MATCH($B21,'Expenditure (Budget)'!$A:$A,0))*INDEX('Expenditure (Budget)'!$A$6:$AE$30,MATCH($B21,'Expenditure (Budget)'!$A$6:$A$30,0),MATCH('Cashflow forecast (monthly)'!V$2,'Expenditure (Budget)'!$A$4:$AE$4,0))</f>
        <v>2000</v>
      </c>
      <c r="W21" s="106">
        <f>'Expenditure (Budget)'!AF14*'Expenditure (Budget)'!$D$14</f>
        <v>2000</v>
      </c>
      <c r="X21" s="106">
        <f>'Expenditure (Budget)'!AG14*'Expenditure (Budget)'!$D$14</f>
        <v>2000</v>
      </c>
      <c r="Y21" s="106">
        <f>'Expenditure (Budget)'!AH14*'Expenditure (Budget)'!$D$14</f>
        <v>2000</v>
      </c>
      <c r="Z21" s="106">
        <f>'Expenditure (Budget)'!AI14*'Expenditure (Budget)'!$D$14</f>
        <v>2000</v>
      </c>
    </row>
    <row r="22" spans="1:26" ht="20" customHeight="1" x14ac:dyDescent="0.35">
      <c r="B22" s="37" t="str">
        <f>'Expenditure (Budget)'!A15</f>
        <v>Finance Manager</v>
      </c>
      <c r="C22" s="40">
        <f>INDEX('Expenditure (Budget)'!$D:$D,MATCH($B22,'Expenditure (Budget)'!$A:$A,0))*INDEX('Expenditure (Budget)'!$A$6:$AE$30,MATCH($B22,'Expenditure (Budget)'!$A$6:$A$30,0),MATCH('Cashflow forecast (monthly)'!C$2,'Expenditure (Budget)'!$A$4:$AE$4,0))</f>
        <v>300</v>
      </c>
      <c r="D22" s="40">
        <f>INDEX('Expenditure (Budget)'!$D:$D,MATCH($B22,'Expenditure (Budget)'!$A:$A,0))*INDEX('Expenditure (Budget)'!$A$6:$AE$30,MATCH($B22,'Expenditure (Budget)'!$A$6:$A$30,0),MATCH('Cashflow forecast (monthly)'!D$2,'Expenditure (Budget)'!$A$4:$AE$4,0))</f>
        <v>300</v>
      </c>
      <c r="E22" s="40">
        <f>INDEX('Expenditure (Budget)'!$D:$D,MATCH($B22,'Expenditure (Budget)'!$A:$A,0))*INDEX('Expenditure (Budget)'!$A$6:$AE$30,MATCH($B22,'Expenditure (Budget)'!$A$6:$A$30,0),MATCH('Cashflow forecast (monthly)'!E$2,'Expenditure (Budget)'!$A$4:$AE$4,0))</f>
        <v>300</v>
      </c>
      <c r="F22" s="40">
        <f>INDEX('Expenditure (Budget)'!$D:$D,MATCH($B22,'Expenditure (Budget)'!$A:$A,0))*INDEX('Expenditure (Budget)'!$A$6:$AE$30,MATCH($B22,'Expenditure (Budget)'!$A$6:$A$30,0),MATCH('Cashflow forecast (monthly)'!F$2,'Expenditure (Budget)'!$A$4:$AE$4,0))</f>
        <v>1000</v>
      </c>
      <c r="G22" s="40">
        <f>INDEX('Expenditure (Budget)'!$D:$D,MATCH($B22,'Expenditure (Budget)'!$A:$A,0))*INDEX('Expenditure (Budget)'!$A$6:$AE$30,MATCH($B22,'Expenditure (Budget)'!$A$6:$A$30,0),MATCH('Cashflow forecast (monthly)'!G$2,'Expenditure (Budget)'!$A$4:$AE$4,0))</f>
        <v>1000</v>
      </c>
      <c r="H22" s="40">
        <f>INDEX('Expenditure (Budget)'!$D:$D,MATCH($B22,'Expenditure (Budget)'!$A:$A,0))*INDEX('Expenditure (Budget)'!$A$6:$AE$30,MATCH($B22,'Expenditure (Budget)'!$A$6:$A$30,0),MATCH('Cashflow forecast (monthly)'!H$2,'Expenditure (Budget)'!$A$4:$AE$4,0))</f>
        <v>2000</v>
      </c>
      <c r="I22" s="40">
        <f>INDEX('Expenditure (Budget)'!$D:$D,MATCH($B22,'Expenditure (Budget)'!$A:$A,0))*INDEX('Expenditure (Budget)'!$A$6:$AE$30,MATCH($B22,'Expenditure (Budget)'!$A$6:$A$30,0),MATCH('Cashflow forecast (monthly)'!I$2,'Expenditure (Budget)'!$A$4:$AE$4,0))</f>
        <v>2000</v>
      </c>
      <c r="J22" s="40">
        <f>INDEX('Expenditure (Budget)'!$D:$D,MATCH($B22,'Expenditure (Budget)'!$A:$A,0))*INDEX('Expenditure (Budget)'!$A$6:$AE$30,MATCH($B22,'Expenditure (Budget)'!$A$6:$A$30,0),MATCH('Cashflow forecast (monthly)'!J$2,'Expenditure (Budget)'!$A$4:$AE$4,0))</f>
        <v>2000</v>
      </c>
      <c r="K22" s="40">
        <f>INDEX('Expenditure (Budget)'!$D:$D,MATCH($B22,'Expenditure (Budget)'!$A:$A,0))*INDEX('Expenditure (Budget)'!$A$6:$AE$30,MATCH($B22,'Expenditure (Budget)'!$A$6:$A$30,0),MATCH('Cashflow forecast (monthly)'!K$2,'Expenditure (Budget)'!$A$4:$AE$4,0))</f>
        <v>2000</v>
      </c>
      <c r="L22" s="40">
        <f>INDEX('Expenditure (Budget)'!$D:$D,MATCH($B22,'Expenditure (Budget)'!$A:$A,0))*INDEX('Expenditure (Budget)'!$A$6:$AE$30,MATCH($B22,'Expenditure (Budget)'!$A$6:$A$30,0),MATCH('Cashflow forecast (monthly)'!L$2,'Expenditure (Budget)'!$A$4:$AE$4,0))</f>
        <v>2000</v>
      </c>
      <c r="M22" s="40">
        <f>INDEX('Expenditure (Budget)'!$D:$D,MATCH($B22,'Expenditure (Budget)'!$A:$A,0))*INDEX('Expenditure (Budget)'!$A$6:$AE$30,MATCH($B22,'Expenditure (Budget)'!$A$6:$A$30,0),MATCH('Cashflow forecast (monthly)'!M$2,'Expenditure (Budget)'!$A$4:$AE$4,0))</f>
        <v>2000</v>
      </c>
      <c r="N22" s="40">
        <f>INDEX('Expenditure (Budget)'!$D:$D,MATCH($B22,'Expenditure (Budget)'!$A:$A,0))*INDEX('Expenditure (Budget)'!$A$6:$AE$30,MATCH($B22,'Expenditure (Budget)'!$A$6:$A$30,0),MATCH('Cashflow forecast (monthly)'!N$2,'Expenditure (Budget)'!$A$4:$AE$4,0))</f>
        <v>2000</v>
      </c>
      <c r="O22" s="40">
        <f>INDEX('Expenditure (Budget)'!$D:$D,MATCH($B22,'Expenditure (Budget)'!$A:$A,0))*INDEX('Expenditure (Budget)'!$A$6:$AE$30,MATCH($B22,'Expenditure (Budget)'!$A$6:$A$30,0),MATCH('Cashflow forecast (monthly)'!O$2,'Expenditure (Budget)'!$A$4:$AE$4,0))</f>
        <v>2000</v>
      </c>
      <c r="P22" s="40">
        <f>INDEX('Expenditure (Budget)'!$D:$D,MATCH($B22,'Expenditure (Budget)'!$A:$A,0))*INDEX('Expenditure (Budget)'!$A$6:$AE$30,MATCH($B22,'Expenditure (Budget)'!$A$6:$A$30,0),MATCH('Cashflow forecast (monthly)'!P$2,'Expenditure (Budget)'!$A$4:$AE$4,0))</f>
        <v>2000</v>
      </c>
      <c r="Q22" s="40">
        <f>INDEX('Expenditure (Budget)'!$D:$D,MATCH($B22,'Expenditure (Budget)'!$A:$A,0))*INDEX('Expenditure (Budget)'!$A$6:$AE$30,MATCH($B22,'Expenditure (Budget)'!$A$6:$A$30,0),MATCH('Cashflow forecast (monthly)'!Q$2,'Expenditure (Budget)'!$A$4:$AE$4,0))</f>
        <v>2000</v>
      </c>
      <c r="R22" s="40">
        <f>INDEX('Expenditure (Budget)'!$D:$D,MATCH($B22,'Expenditure (Budget)'!$A:$A,0))*INDEX('Expenditure (Budget)'!$A$6:$AE$30,MATCH($B22,'Expenditure (Budget)'!$A$6:$A$30,0),MATCH('Cashflow forecast (monthly)'!R$2,'Expenditure (Budget)'!$A$4:$AE$4,0))</f>
        <v>2000</v>
      </c>
      <c r="S22" s="40">
        <f>INDEX('Expenditure (Budget)'!$D:$D,MATCH($B22,'Expenditure (Budget)'!$A:$A,0))*INDEX('Expenditure (Budget)'!$A$6:$AE$30,MATCH($B22,'Expenditure (Budget)'!$A$6:$A$30,0),MATCH('Cashflow forecast (monthly)'!S$2,'Expenditure (Budget)'!$A$4:$AE$4,0))</f>
        <v>2000</v>
      </c>
      <c r="T22" s="40">
        <f>INDEX('Expenditure (Budget)'!$D:$D,MATCH($B22,'Expenditure (Budget)'!$A:$A,0))*INDEX('Expenditure (Budget)'!$A$6:$AE$30,MATCH($B22,'Expenditure (Budget)'!$A$6:$A$30,0),MATCH('Cashflow forecast (monthly)'!T$2,'Expenditure (Budget)'!$A$4:$AE$4,0))</f>
        <v>2000</v>
      </c>
      <c r="U22" s="40">
        <f>INDEX('Expenditure (Budget)'!$D:$D,MATCH($B22,'Expenditure (Budget)'!$A:$A,0))*INDEX('Expenditure (Budget)'!$A$6:$AE$30,MATCH($B22,'Expenditure (Budget)'!$A$6:$A$30,0),MATCH('Cashflow forecast (monthly)'!U$2,'Expenditure (Budget)'!$A$4:$AE$4,0))</f>
        <v>2000</v>
      </c>
      <c r="V22" s="40">
        <f>INDEX('Expenditure (Budget)'!$D:$D,MATCH($B22,'Expenditure (Budget)'!$A:$A,0))*INDEX('Expenditure (Budget)'!$A$6:$AE$30,MATCH($B22,'Expenditure (Budget)'!$A$6:$A$30,0),MATCH('Cashflow forecast (monthly)'!V$2,'Expenditure (Budget)'!$A$4:$AE$4,0))</f>
        <v>2000</v>
      </c>
      <c r="W22" s="106">
        <f>'Expenditure (Budget)'!AF15*'Expenditure (Budget)'!$D$15</f>
        <v>2000</v>
      </c>
      <c r="X22" s="106">
        <f>'Expenditure (Budget)'!AG15*'Expenditure (Budget)'!$D$15</f>
        <v>2000</v>
      </c>
      <c r="Y22" s="106">
        <f>'Expenditure (Budget)'!AH15*'Expenditure (Budget)'!$D$15</f>
        <v>2000</v>
      </c>
      <c r="Z22" s="106">
        <f>'Expenditure (Budget)'!AI15*'Expenditure (Budget)'!$D$15</f>
        <v>2000</v>
      </c>
    </row>
    <row r="23" spans="1:26" ht="20" customHeight="1" x14ac:dyDescent="0.35">
      <c r="B23" s="37" t="str">
        <f>'Expenditure (Budget)'!A16</f>
        <v xml:space="preserve">Expert Advisors </v>
      </c>
      <c r="C23" s="40">
        <f>INDEX('Expenditure (Budget)'!$D:$D,MATCH($B23,'Expenditure (Budget)'!$A:$A,0))*INDEX('Expenditure (Budget)'!$A$6:$AE$30,MATCH($B23,'Expenditure (Budget)'!$A$6:$A$30,0),MATCH('Cashflow forecast (monthly)'!C$2,'Expenditure (Budget)'!$A$4:$AE$4,0))</f>
        <v>0</v>
      </c>
      <c r="D23" s="40">
        <f>INDEX('Expenditure (Budget)'!$D:$D,MATCH($B23,'Expenditure (Budget)'!$A:$A,0))*INDEX('Expenditure (Budget)'!$A$6:$AE$30,MATCH($B23,'Expenditure (Budget)'!$A$6:$A$30,0),MATCH('Cashflow forecast (monthly)'!D$2,'Expenditure (Budget)'!$A$4:$AE$4,0))</f>
        <v>0</v>
      </c>
      <c r="E23" s="40">
        <f>INDEX('Expenditure (Budget)'!$D:$D,MATCH($B23,'Expenditure (Budget)'!$A:$A,0))*INDEX('Expenditure (Budget)'!$A$6:$AE$30,MATCH($B23,'Expenditure (Budget)'!$A$6:$A$30,0),MATCH('Cashflow forecast (monthly)'!E$2,'Expenditure (Budget)'!$A$4:$AE$4,0))</f>
        <v>0</v>
      </c>
      <c r="F23" s="40">
        <f>INDEX('Expenditure (Budget)'!$D:$D,MATCH($B23,'Expenditure (Budget)'!$A:$A,0))*INDEX('Expenditure (Budget)'!$A$6:$AE$30,MATCH($B23,'Expenditure (Budget)'!$A$6:$A$30,0),MATCH('Cashflow forecast (monthly)'!F$2,'Expenditure (Budget)'!$A$4:$AE$4,0))</f>
        <v>2500</v>
      </c>
      <c r="G23" s="40">
        <f>INDEX('Expenditure (Budget)'!$D:$D,MATCH($B23,'Expenditure (Budget)'!$A:$A,0))*INDEX('Expenditure (Budget)'!$A$6:$AE$30,MATCH($B23,'Expenditure (Budget)'!$A$6:$A$30,0),MATCH('Cashflow forecast (monthly)'!G$2,'Expenditure (Budget)'!$A$4:$AE$4,0))</f>
        <v>0</v>
      </c>
      <c r="H23" s="40">
        <f>INDEX('Expenditure (Budget)'!$D:$D,MATCH($B23,'Expenditure (Budget)'!$A:$A,0))*INDEX('Expenditure (Budget)'!$A$6:$AE$30,MATCH($B23,'Expenditure (Budget)'!$A$6:$A$30,0),MATCH('Cashflow forecast (monthly)'!H$2,'Expenditure (Budget)'!$A$4:$AE$4,0))</f>
        <v>0</v>
      </c>
      <c r="I23" s="40">
        <f>INDEX('Expenditure (Budget)'!$D:$D,MATCH($B23,'Expenditure (Budget)'!$A:$A,0))*INDEX('Expenditure (Budget)'!$A$6:$AE$30,MATCH($B23,'Expenditure (Budget)'!$A$6:$A$30,0),MATCH('Cashflow forecast (monthly)'!I$2,'Expenditure (Budget)'!$A$4:$AE$4,0))</f>
        <v>0</v>
      </c>
      <c r="J23" s="40">
        <f>INDEX('Expenditure (Budget)'!$D:$D,MATCH($B23,'Expenditure (Budget)'!$A:$A,0))*INDEX('Expenditure (Budget)'!$A$6:$AE$30,MATCH($B23,'Expenditure (Budget)'!$A$6:$A$30,0),MATCH('Cashflow forecast (monthly)'!J$2,'Expenditure (Budget)'!$A$4:$AE$4,0))</f>
        <v>2500</v>
      </c>
      <c r="K23" s="40">
        <f>INDEX('Expenditure (Budget)'!$D:$D,MATCH($B23,'Expenditure (Budget)'!$A:$A,0))*INDEX('Expenditure (Budget)'!$A$6:$AE$30,MATCH($B23,'Expenditure (Budget)'!$A$6:$A$30,0),MATCH('Cashflow forecast (monthly)'!K$2,'Expenditure (Budget)'!$A$4:$AE$4,0))</f>
        <v>0</v>
      </c>
      <c r="L23" s="40">
        <f>INDEX('Expenditure (Budget)'!$D:$D,MATCH($B23,'Expenditure (Budget)'!$A:$A,0))*INDEX('Expenditure (Budget)'!$A$6:$AE$30,MATCH($B23,'Expenditure (Budget)'!$A$6:$A$30,0),MATCH('Cashflow forecast (monthly)'!L$2,'Expenditure (Budget)'!$A$4:$AE$4,0))</f>
        <v>0</v>
      </c>
      <c r="M23" s="40">
        <f>INDEX('Expenditure (Budget)'!$D:$D,MATCH($B23,'Expenditure (Budget)'!$A:$A,0))*INDEX('Expenditure (Budget)'!$A$6:$AE$30,MATCH($B23,'Expenditure (Budget)'!$A$6:$A$30,0),MATCH('Cashflow forecast (monthly)'!M$2,'Expenditure (Budget)'!$A$4:$AE$4,0))</f>
        <v>0</v>
      </c>
      <c r="N23" s="40">
        <f>INDEX('Expenditure (Budget)'!$D:$D,MATCH($B23,'Expenditure (Budget)'!$A:$A,0))*INDEX('Expenditure (Budget)'!$A$6:$AE$30,MATCH($B23,'Expenditure (Budget)'!$A$6:$A$30,0),MATCH('Cashflow forecast (monthly)'!N$2,'Expenditure (Budget)'!$A$4:$AE$4,0))</f>
        <v>2500</v>
      </c>
      <c r="O23" s="40">
        <f>INDEX('Expenditure (Budget)'!$D:$D,MATCH($B23,'Expenditure (Budget)'!$A:$A,0))*INDEX('Expenditure (Budget)'!$A$6:$AE$30,MATCH($B23,'Expenditure (Budget)'!$A$6:$A$30,0),MATCH('Cashflow forecast (monthly)'!O$2,'Expenditure (Budget)'!$A$4:$AE$4,0))</f>
        <v>0</v>
      </c>
      <c r="P23" s="40">
        <f>INDEX('Expenditure (Budget)'!$D:$D,MATCH($B23,'Expenditure (Budget)'!$A:$A,0))*INDEX('Expenditure (Budget)'!$A$6:$AE$30,MATCH($B23,'Expenditure (Budget)'!$A$6:$A$30,0),MATCH('Cashflow forecast (monthly)'!P$2,'Expenditure (Budget)'!$A$4:$AE$4,0))</f>
        <v>0</v>
      </c>
      <c r="Q23" s="40">
        <f>INDEX('Expenditure (Budget)'!$D:$D,MATCH($B23,'Expenditure (Budget)'!$A:$A,0))*INDEX('Expenditure (Budget)'!$A$6:$AE$30,MATCH($B23,'Expenditure (Budget)'!$A$6:$A$30,0),MATCH('Cashflow forecast (monthly)'!Q$2,'Expenditure (Budget)'!$A$4:$AE$4,0))</f>
        <v>0</v>
      </c>
      <c r="R23" s="40">
        <f>INDEX('Expenditure (Budget)'!$D:$D,MATCH($B23,'Expenditure (Budget)'!$A:$A,0))*INDEX('Expenditure (Budget)'!$A$6:$AE$30,MATCH($B23,'Expenditure (Budget)'!$A$6:$A$30,0),MATCH('Cashflow forecast (monthly)'!R$2,'Expenditure (Budget)'!$A$4:$AE$4,0))</f>
        <v>2500</v>
      </c>
      <c r="S23" s="40">
        <f>INDEX('Expenditure (Budget)'!$D:$D,MATCH($B23,'Expenditure (Budget)'!$A:$A,0))*INDEX('Expenditure (Budget)'!$A$6:$AE$30,MATCH($B23,'Expenditure (Budget)'!$A$6:$A$30,0),MATCH('Cashflow forecast (monthly)'!S$2,'Expenditure (Budget)'!$A$4:$AE$4,0))</f>
        <v>0</v>
      </c>
      <c r="T23" s="40">
        <f>INDEX('Expenditure (Budget)'!$D:$D,MATCH($B23,'Expenditure (Budget)'!$A:$A,0))*INDEX('Expenditure (Budget)'!$A$6:$AE$30,MATCH($B23,'Expenditure (Budget)'!$A$6:$A$30,0),MATCH('Cashflow forecast (monthly)'!T$2,'Expenditure (Budget)'!$A$4:$AE$4,0))</f>
        <v>0</v>
      </c>
      <c r="U23" s="40">
        <f>INDEX('Expenditure (Budget)'!$D:$D,MATCH($B23,'Expenditure (Budget)'!$A:$A,0))*INDEX('Expenditure (Budget)'!$A$6:$AE$30,MATCH($B23,'Expenditure (Budget)'!$A$6:$A$30,0),MATCH('Cashflow forecast (monthly)'!U$2,'Expenditure (Budget)'!$A$4:$AE$4,0))</f>
        <v>0</v>
      </c>
      <c r="V23" s="40">
        <f>INDEX('Expenditure (Budget)'!$D:$D,MATCH($B23,'Expenditure (Budget)'!$A:$A,0))*INDEX('Expenditure (Budget)'!$A$6:$AE$30,MATCH($B23,'Expenditure (Budget)'!$A$6:$A$30,0),MATCH('Cashflow forecast (monthly)'!V$2,'Expenditure (Budget)'!$A$4:$AE$4,0))</f>
        <v>2500</v>
      </c>
      <c r="W23" s="106">
        <f>'Expenditure (Budget)'!AF16*'Expenditure (Budget)'!$D$16</f>
        <v>0</v>
      </c>
      <c r="X23" s="106">
        <f>'Expenditure (Budget)'!AG16*'Expenditure (Budget)'!$D$16</f>
        <v>0</v>
      </c>
      <c r="Y23" s="106">
        <f>'Expenditure (Budget)'!AH16*'Expenditure (Budget)'!$D$16</f>
        <v>0</v>
      </c>
      <c r="Z23" s="106">
        <f>'Expenditure (Budget)'!AI16*'Expenditure (Budget)'!$D$16</f>
        <v>2500</v>
      </c>
    </row>
    <row r="24" spans="1:26" ht="20" customHeight="1" x14ac:dyDescent="0.35">
      <c r="B24" s="37" t="str">
        <f>'Expenditure (Budget)'!A17</f>
        <v>Bid writers</v>
      </c>
      <c r="C24" s="40">
        <f>INDEX('Expenditure (Budget)'!$D:$D,MATCH($B24,'Expenditure (Budget)'!$A:$A,0))*INDEX('Expenditure (Budget)'!$A$6:$AE$30,MATCH($B24,'Expenditure (Budget)'!$A$6:$A$30,0),MATCH('Cashflow forecast (monthly)'!C$2,'Expenditure (Budget)'!$A$4:$AE$4,0))</f>
        <v>750</v>
      </c>
      <c r="D24" s="40">
        <f>INDEX('Expenditure (Budget)'!$D:$D,MATCH($B24,'Expenditure (Budget)'!$A:$A,0))*INDEX('Expenditure (Budget)'!$A$6:$AE$30,MATCH($B24,'Expenditure (Budget)'!$A$6:$A$30,0),MATCH('Cashflow forecast (monthly)'!D$2,'Expenditure (Budget)'!$A$4:$AE$4,0))</f>
        <v>1500</v>
      </c>
      <c r="E24" s="40">
        <f>INDEX('Expenditure (Budget)'!$D:$D,MATCH($B24,'Expenditure (Budget)'!$A:$A,0))*INDEX('Expenditure (Budget)'!$A$6:$AE$30,MATCH($B24,'Expenditure (Budget)'!$A$6:$A$30,0),MATCH('Cashflow forecast (monthly)'!E$2,'Expenditure (Budget)'!$A$4:$AE$4,0))</f>
        <v>2250</v>
      </c>
      <c r="F24" s="40">
        <f>INDEX('Expenditure (Budget)'!$D:$D,MATCH($B24,'Expenditure (Budget)'!$A:$A,0))*INDEX('Expenditure (Budget)'!$A$6:$AE$30,MATCH($B24,'Expenditure (Budget)'!$A$6:$A$30,0),MATCH('Cashflow forecast (monthly)'!F$2,'Expenditure (Budget)'!$A$4:$AE$4,0))</f>
        <v>2700</v>
      </c>
      <c r="G24" s="40">
        <f>INDEX('Expenditure (Budget)'!$D:$D,MATCH($B24,'Expenditure (Budget)'!$A:$A,0))*INDEX('Expenditure (Budget)'!$A$6:$AE$30,MATCH($B24,'Expenditure (Budget)'!$A$6:$A$30,0),MATCH('Cashflow forecast (monthly)'!G$2,'Expenditure (Budget)'!$A$4:$AE$4,0))</f>
        <v>3150</v>
      </c>
      <c r="H24" s="40">
        <f>INDEX('Expenditure (Budget)'!$D:$D,MATCH($B24,'Expenditure (Budget)'!$A:$A,0))*INDEX('Expenditure (Budget)'!$A$6:$AE$30,MATCH($B24,'Expenditure (Budget)'!$A$6:$A$30,0),MATCH('Cashflow forecast (monthly)'!H$2,'Expenditure (Budget)'!$A$4:$AE$4,0))</f>
        <v>3450</v>
      </c>
      <c r="I24" s="40">
        <f>INDEX('Expenditure (Budget)'!$D:$D,MATCH($B24,'Expenditure (Budget)'!$A:$A,0))*INDEX('Expenditure (Budget)'!$A$6:$AE$30,MATCH($B24,'Expenditure (Budget)'!$A$6:$A$30,0),MATCH('Cashflow forecast (monthly)'!I$2,'Expenditure (Budget)'!$A$4:$AE$4,0))</f>
        <v>3450</v>
      </c>
      <c r="J24" s="40">
        <f>INDEX('Expenditure (Budget)'!$D:$D,MATCH($B24,'Expenditure (Budget)'!$A:$A,0))*INDEX('Expenditure (Budget)'!$A$6:$AE$30,MATCH($B24,'Expenditure (Budget)'!$A$6:$A$30,0),MATCH('Cashflow forecast (monthly)'!J$2,'Expenditure (Budget)'!$A$4:$AE$4,0))</f>
        <v>3600</v>
      </c>
      <c r="K24" s="40">
        <f>INDEX('Expenditure (Budget)'!$D:$D,MATCH($B24,'Expenditure (Budget)'!$A:$A,0))*INDEX('Expenditure (Budget)'!$A$6:$AE$30,MATCH($B24,'Expenditure (Budget)'!$A$6:$A$30,0),MATCH('Cashflow forecast (monthly)'!K$2,'Expenditure (Budget)'!$A$4:$AE$4,0))</f>
        <v>3900</v>
      </c>
      <c r="L24" s="40">
        <f>INDEX('Expenditure (Budget)'!$D:$D,MATCH($B24,'Expenditure (Budget)'!$A:$A,0))*INDEX('Expenditure (Budget)'!$A$6:$AE$30,MATCH($B24,'Expenditure (Budget)'!$A$6:$A$30,0),MATCH('Cashflow forecast (monthly)'!L$2,'Expenditure (Budget)'!$A$4:$AE$4,0))</f>
        <v>4200</v>
      </c>
      <c r="M24" s="40">
        <f>INDEX('Expenditure (Budget)'!$D:$D,MATCH($B24,'Expenditure (Budget)'!$A:$A,0))*INDEX('Expenditure (Budget)'!$A$6:$AE$30,MATCH($B24,'Expenditure (Budget)'!$A$6:$A$30,0),MATCH('Cashflow forecast (monthly)'!M$2,'Expenditure (Budget)'!$A$4:$AE$4,0))</f>
        <v>4650</v>
      </c>
      <c r="N24" s="40">
        <f>INDEX('Expenditure (Budget)'!$D:$D,MATCH($B24,'Expenditure (Budget)'!$A:$A,0))*INDEX('Expenditure (Budget)'!$A$6:$AE$30,MATCH($B24,'Expenditure (Budget)'!$A$6:$A$30,0),MATCH('Cashflow forecast (monthly)'!N$2,'Expenditure (Budget)'!$A$4:$AE$4,0))</f>
        <v>5400</v>
      </c>
      <c r="O24" s="40">
        <f>INDEX('Expenditure (Budget)'!$D:$D,MATCH($B24,'Expenditure (Budget)'!$A:$A,0))*INDEX('Expenditure (Budget)'!$A$6:$AE$30,MATCH($B24,'Expenditure (Budget)'!$A$6:$A$30,0),MATCH('Cashflow forecast (monthly)'!O$2,'Expenditure (Budget)'!$A$4:$AE$4,0))</f>
        <v>5400</v>
      </c>
      <c r="P24" s="40">
        <f>INDEX('Expenditure (Budget)'!$D:$D,MATCH($B24,'Expenditure (Budget)'!$A:$A,0))*INDEX('Expenditure (Budget)'!$A$6:$AE$30,MATCH($B24,'Expenditure (Budget)'!$A$6:$A$30,0),MATCH('Cashflow forecast (monthly)'!P$2,'Expenditure (Budget)'!$A$4:$AE$4,0))</f>
        <v>5400</v>
      </c>
      <c r="Q24" s="40">
        <f>INDEX('Expenditure (Budget)'!$D:$D,MATCH($B24,'Expenditure (Budget)'!$A:$A,0))*INDEX('Expenditure (Budget)'!$A$6:$AE$30,MATCH($B24,'Expenditure (Budget)'!$A$6:$A$30,0),MATCH('Cashflow forecast (monthly)'!Q$2,'Expenditure (Budget)'!$A$4:$AE$4,0))</f>
        <v>5700</v>
      </c>
      <c r="R24" s="40">
        <f>INDEX('Expenditure (Budget)'!$D:$D,MATCH($B24,'Expenditure (Budget)'!$A:$A,0))*INDEX('Expenditure (Budget)'!$A$6:$AE$30,MATCH($B24,'Expenditure (Budget)'!$A$6:$A$30,0),MATCH('Cashflow forecast (monthly)'!R$2,'Expenditure (Budget)'!$A$4:$AE$4,0))</f>
        <v>5700</v>
      </c>
      <c r="S24" s="40">
        <f>INDEX('Expenditure (Budget)'!$D:$D,MATCH($B24,'Expenditure (Budget)'!$A:$A,0))*INDEX('Expenditure (Budget)'!$A$6:$AE$30,MATCH($B24,'Expenditure (Budget)'!$A$6:$A$30,0),MATCH('Cashflow forecast (monthly)'!S$2,'Expenditure (Budget)'!$A$4:$AE$4,0))</f>
        <v>5700</v>
      </c>
      <c r="T24" s="40">
        <f>INDEX('Expenditure (Budget)'!$D:$D,MATCH($B24,'Expenditure (Budget)'!$A:$A,0))*INDEX('Expenditure (Budget)'!$A$6:$AE$30,MATCH($B24,'Expenditure (Budget)'!$A$6:$A$30,0),MATCH('Cashflow forecast (monthly)'!T$2,'Expenditure (Budget)'!$A$4:$AE$4,0))</f>
        <v>6000</v>
      </c>
      <c r="U24" s="40">
        <f>INDEX('Expenditure (Budget)'!$D:$D,MATCH($B24,'Expenditure (Budget)'!$A:$A,0))*INDEX('Expenditure (Budget)'!$A$6:$AE$30,MATCH($B24,'Expenditure (Budget)'!$A$6:$A$30,0),MATCH('Cashflow forecast (monthly)'!U$2,'Expenditure (Budget)'!$A$4:$AE$4,0))</f>
        <v>6000</v>
      </c>
      <c r="V24" s="40">
        <f>INDEX('Expenditure (Budget)'!$D:$D,MATCH($B24,'Expenditure (Budget)'!$A:$A,0))*INDEX('Expenditure (Budget)'!$A$6:$AE$30,MATCH($B24,'Expenditure (Budget)'!$A$6:$A$30,0),MATCH('Cashflow forecast (monthly)'!V$2,'Expenditure (Budget)'!$A$4:$AE$4,0))</f>
        <v>6000</v>
      </c>
      <c r="W24" s="106">
        <f>'Expenditure (Budget)'!AF17*'Expenditure (Budget)'!$D$17</f>
        <v>6300</v>
      </c>
      <c r="X24" s="106">
        <f>'Expenditure (Budget)'!AG17*'Expenditure (Budget)'!$D$17</f>
        <v>6300</v>
      </c>
      <c r="Y24" s="106">
        <f>'Expenditure (Budget)'!AH17*'Expenditure (Budget)'!$D$17</f>
        <v>6300</v>
      </c>
      <c r="Z24" s="106">
        <f>'Expenditure (Budget)'!AI17*'Expenditure (Budget)'!$D$17</f>
        <v>6300</v>
      </c>
    </row>
    <row r="25" spans="1:26" ht="20" customHeight="1" x14ac:dyDescent="0.35">
      <c r="B25" s="37" t="str">
        <f>'Expenditure (Budget)'!A18</f>
        <v>Board sitting fees</v>
      </c>
      <c r="C25" s="40">
        <f>INDEX('Expenditure (Budget)'!$D:$D,MATCH($B25,'Expenditure (Budget)'!$A:$A,0))*INDEX('Expenditure (Budget)'!$A$6:$AE$30,MATCH($B25,'Expenditure (Budget)'!$A$6:$A$30,0),MATCH('Cashflow forecast (monthly)'!C$2,'Expenditure (Budget)'!$A$4:$AE$4,0))</f>
        <v>0</v>
      </c>
      <c r="D25" s="40">
        <f>INDEX('Expenditure (Budget)'!$D:$D,MATCH($B25,'Expenditure (Budget)'!$A:$A,0))*INDEX('Expenditure (Budget)'!$A$6:$AE$30,MATCH($B25,'Expenditure (Budget)'!$A$6:$A$30,0),MATCH('Cashflow forecast (monthly)'!D$2,'Expenditure (Budget)'!$A$4:$AE$4,0))</f>
        <v>0</v>
      </c>
      <c r="E25" s="40">
        <f>INDEX('Expenditure (Budget)'!$D:$D,MATCH($B25,'Expenditure (Budget)'!$A:$A,0))*INDEX('Expenditure (Budget)'!$A$6:$AE$30,MATCH($B25,'Expenditure (Budget)'!$A$6:$A$30,0),MATCH('Cashflow forecast (monthly)'!E$2,'Expenditure (Budget)'!$A$4:$AE$4,0))</f>
        <v>1500</v>
      </c>
      <c r="F25" s="40">
        <f>INDEX('Expenditure (Budget)'!$D:$D,MATCH($B25,'Expenditure (Budget)'!$A:$A,0))*INDEX('Expenditure (Budget)'!$A$6:$AE$30,MATCH($B25,'Expenditure (Budget)'!$A$6:$A$30,0),MATCH('Cashflow forecast (monthly)'!F$2,'Expenditure (Budget)'!$A$4:$AE$4,0))</f>
        <v>1500</v>
      </c>
      <c r="G25" s="40">
        <f>INDEX('Expenditure (Budget)'!$D:$D,MATCH($B25,'Expenditure (Budget)'!$A:$A,0))*INDEX('Expenditure (Budget)'!$A$6:$AE$30,MATCH($B25,'Expenditure (Budget)'!$A$6:$A$30,0),MATCH('Cashflow forecast (monthly)'!G$2,'Expenditure (Budget)'!$A$4:$AE$4,0))</f>
        <v>1500</v>
      </c>
      <c r="H25" s="40">
        <f>INDEX('Expenditure (Budget)'!$D:$D,MATCH($B25,'Expenditure (Budget)'!$A:$A,0))*INDEX('Expenditure (Budget)'!$A$6:$AE$30,MATCH($B25,'Expenditure (Budget)'!$A$6:$A$30,0),MATCH('Cashflow forecast (monthly)'!H$2,'Expenditure (Budget)'!$A$4:$AE$4,0))</f>
        <v>1500</v>
      </c>
      <c r="I25" s="40">
        <f>INDEX('Expenditure (Budget)'!$D:$D,MATCH($B25,'Expenditure (Budget)'!$A:$A,0))*INDEX('Expenditure (Budget)'!$A$6:$AE$30,MATCH($B25,'Expenditure (Budget)'!$A$6:$A$30,0),MATCH('Cashflow forecast (monthly)'!I$2,'Expenditure (Budget)'!$A$4:$AE$4,0))</f>
        <v>1500</v>
      </c>
      <c r="J25" s="40">
        <f>INDEX('Expenditure (Budget)'!$D:$D,MATCH($B25,'Expenditure (Budget)'!$A:$A,0))*INDEX('Expenditure (Budget)'!$A$6:$AE$30,MATCH($B25,'Expenditure (Budget)'!$A$6:$A$30,0),MATCH('Cashflow forecast (monthly)'!J$2,'Expenditure (Budget)'!$A$4:$AE$4,0))</f>
        <v>1500</v>
      </c>
      <c r="K25" s="40">
        <f>INDEX('Expenditure (Budget)'!$D:$D,MATCH($B25,'Expenditure (Budget)'!$A:$A,0))*INDEX('Expenditure (Budget)'!$A$6:$AE$30,MATCH($B25,'Expenditure (Budget)'!$A$6:$A$30,0),MATCH('Cashflow forecast (monthly)'!K$2,'Expenditure (Budget)'!$A$4:$AE$4,0))</f>
        <v>1500</v>
      </c>
      <c r="L25" s="40">
        <f>INDEX('Expenditure (Budget)'!$D:$D,MATCH($B25,'Expenditure (Budget)'!$A:$A,0))*INDEX('Expenditure (Budget)'!$A$6:$AE$30,MATCH($B25,'Expenditure (Budget)'!$A$6:$A$30,0),MATCH('Cashflow forecast (monthly)'!L$2,'Expenditure (Budget)'!$A$4:$AE$4,0))</f>
        <v>1500</v>
      </c>
      <c r="M25" s="40">
        <f>INDEX('Expenditure (Budget)'!$D:$D,MATCH($B25,'Expenditure (Budget)'!$A:$A,0))*INDEX('Expenditure (Budget)'!$A$6:$AE$30,MATCH($B25,'Expenditure (Budget)'!$A$6:$A$30,0),MATCH('Cashflow forecast (monthly)'!M$2,'Expenditure (Budget)'!$A$4:$AE$4,0))</f>
        <v>1500</v>
      </c>
      <c r="N25" s="40">
        <f>INDEX('Expenditure (Budget)'!$D:$D,MATCH($B25,'Expenditure (Budget)'!$A:$A,0))*INDEX('Expenditure (Budget)'!$A$6:$AE$30,MATCH($B25,'Expenditure (Budget)'!$A$6:$A$30,0),MATCH('Cashflow forecast (monthly)'!N$2,'Expenditure (Budget)'!$A$4:$AE$4,0))</f>
        <v>1500</v>
      </c>
      <c r="O25" s="40">
        <f>INDEX('Expenditure (Budget)'!$D:$D,MATCH($B25,'Expenditure (Budget)'!$A:$A,0))*INDEX('Expenditure (Budget)'!$A$6:$AE$30,MATCH($B25,'Expenditure (Budget)'!$A$6:$A$30,0),MATCH('Cashflow forecast (monthly)'!O$2,'Expenditure (Budget)'!$A$4:$AE$4,0))</f>
        <v>1500</v>
      </c>
      <c r="P25" s="40">
        <f>INDEX('Expenditure (Budget)'!$D:$D,MATCH($B25,'Expenditure (Budget)'!$A:$A,0))*INDEX('Expenditure (Budget)'!$A$6:$AE$30,MATCH($B25,'Expenditure (Budget)'!$A$6:$A$30,0),MATCH('Cashflow forecast (monthly)'!P$2,'Expenditure (Budget)'!$A$4:$AE$4,0))</f>
        <v>1500</v>
      </c>
      <c r="Q25" s="40">
        <f>INDEX('Expenditure (Budget)'!$D:$D,MATCH($B25,'Expenditure (Budget)'!$A:$A,0))*INDEX('Expenditure (Budget)'!$A$6:$AE$30,MATCH($B25,'Expenditure (Budget)'!$A$6:$A$30,0),MATCH('Cashflow forecast (monthly)'!Q$2,'Expenditure (Budget)'!$A$4:$AE$4,0))</f>
        <v>1500</v>
      </c>
      <c r="R25" s="40">
        <f>INDEX('Expenditure (Budget)'!$D:$D,MATCH($B25,'Expenditure (Budget)'!$A:$A,0))*INDEX('Expenditure (Budget)'!$A$6:$AE$30,MATCH($B25,'Expenditure (Budget)'!$A$6:$A$30,0),MATCH('Cashflow forecast (monthly)'!R$2,'Expenditure (Budget)'!$A$4:$AE$4,0))</f>
        <v>1500</v>
      </c>
      <c r="S25" s="40">
        <f>INDEX('Expenditure (Budget)'!$D:$D,MATCH($B25,'Expenditure (Budget)'!$A:$A,0))*INDEX('Expenditure (Budget)'!$A$6:$AE$30,MATCH($B25,'Expenditure (Budget)'!$A$6:$A$30,0),MATCH('Cashflow forecast (monthly)'!S$2,'Expenditure (Budget)'!$A$4:$AE$4,0))</f>
        <v>1500</v>
      </c>
      <c r="T25" s="40">
        <f>INDEX('Expenditure (Budget)'!$D:$D,MATCH($B25,'Expenditure (Budget)'!$A:$A,0))*INDEX('Expenditure (Budget)'!$A$6:$AE$30,MATCH($B25,'Expenditure (Budget)'!$A$6:$A$30,0),MATCH('Cashflow forecast (monthly)'!T$2,'Expenditure (Budget)'!$A$4:$AE$4,0))</f>
        <v>1500</v>
      </c>
      <c r="U25" s="40">
        <f>INDEX('Expenditure (Budget)'!$D:$D,MATCH($B25,'Expenditure (Budget)'!$A:$A,0))*INDEX('Expenditure (Budget)'!$A$6:$AE$30,MATCH($B25,'Expenditure (Budget)'!$A$6:$A$30,0),MATCH('Cashflow forecast (monthly)'!U$2,'Expenditure (Budget)'!$A$4:$AE$4,0))</f>
        <v>1500</v>
      </c>
      <c r="V25" s="40">
        <f>INDEX('Expenditure (Budget)'!$D:$D,MATCH($B25,'Expenditure (Budget)'!$A:$A,0))*INDEX('Expenditure (Budget)'!$A$6:$AE$30,MATCH($B25,'Expenditure (Budget)'!$A$6:$A$30,0),MATCH('Cashflow forecast (monthly)'!V$2,'Expenditure (Budget)'!$A$4:$AE$4,0))</f>
        <v>1500</v>
      </c>
      <c r="W25" s="106">
        <f>'Expenditure (Budget)'!AF18*'Expenditure (Budget)'!$D$18</f>
        <v>1500</v>
      </c>
      <c r="X25" s="106">
        <f>'Expenditure (Budget)'!AG18*'Expenditure (Budget)'!$D$18</f>
        <v>1500</v>
      </c>
      <c r="Y25" s="106">
        <f>'Expenditure (Budget)'!AH18*'Expenditure (Budget)'!$D$18</f>
        <v>1500</v>
      </c>
      <c r="Z25" s="106">
        <f>'Expenditure (Budget)'!AI18*'Expenditure (Budget)'!$D$18</f>
        <v>1500</v>
      </c>
    </row>
    <row r="26" spans="1:26" ht="20" hidden="1" customHeight="1" x14ac:dyDescent="0.35">
      <c r="A26" s="34" t="str">
        <f>'Expenditure (Budget)'!A20</f>
        <v>Office rent (UK)</v>
      </c>
      <c r="B26" s="37" t="s">
        <v>19</v>
      </c>
      <c r="C26" s="40">
        <f>INDEX('Expenditure (Budget)'!$D:$D,MATCH($B26,'Expenditure (Budget)'!$A:$A,0))*INDEX('Expenditure (Budget)'!$A$6:$AE$30,MATCH($B26,'Expenditure (Budget)'!$A$6:$A$30,0),MATCH('Cashflow forecast (monthly)'!C$2,'Expenditure (Budget)'!$A$4:$AE$4,0))</f>
        <v>0</v>
      </c>
      <c r="D26" s="40">
        <f>INDEX('Expenditure (Budget)'!$D:$D,MATCH($B26,'Expenditure (Budget)'!$A:$A,0))*INDEX('Expenditure (Budget)'!$A$6:$AE$30,MATCH($B26,'Expenditure (Budget)'!$A$6:$A$30,0),MATCH('Cashflow forecast (monthly)'!D$2,'Expenditure (Budget)'!$A$4:$AE$4,0))</f>
        <v>0</v>
      </c>
      <c r="E26" s="40">
        <f>INDEX('Expenditure (Budget)'!$D:$D,MATCH($B26,'Expenditure (Budget)'!$A:$A,0))*INDEX('Expenditure (Budget)'!$A$6:$AE$30,MATCH($B26,'Expenditure (Budget)'!$A$6:$A$30,0),MATCH('Cashflow forecast (monthly)'!E$2,'Expenditure (Budget)'!$A$4:$AE$4,0))</f>
        <v>0</v>
      </c>
      <c r="F26" s="40">
        <f>INDEX('Expenditure (Budget)'!$D:$D,MATCH($B26,'Expenditure (Budget)'!$A:$A,0))*INDEX('Expenditure (Budget)'!$A$6:$AE$30,MATCH($B26,'Expenditure (Budget)'!$A$6:$A$30,0),MATCH('Cashflow forecast (monthly)'!F$2,'Expenditure (Budget)'!$A$4:$AE$4,0))</f>
        <v>0</v>
      </c>
      <c r="G26" s="40">
        <f>INDEX('Expenditure (Budget)'!$D:$D,MATCH($B26,'Expenditure (Budget)'!$A:$A,0))*INDEX('Expenditure (Budget)'!$A$6:$AE$30,MATCH($B26,'Expenditure (Budget)'!$A$6:$A$30,0),MATCH('Cashflow forecast (monthly)'!G$2,'Expenditure (Budget)'!$A$4:$AE$4,0))</f>
        <v>0</v>
      </c>
      <c r="H26" s="40">
        <f>INDEX('Expenditure (Budget)'!$D:$D,MATCH($B26,'Expenditure (Budget)'!$A:$A,0))*INDEX('Expenditure (Budget)'!$A$6:$AE$30,MATCH($B26,'Expenditure (Budget)'!$A$6:$A$30,0),MATCH('Cashflow forecast (monthly)'!H$2,'Expenditure (Budget)'!$A$4:$AE$4,0))</f>
        <v>0</v>
      </c>
      <c r="I26" s="40">
        <f>INDEX('Expenditure (Budget)'!$D:$D,MATCH($B26,'Expenditure (Budget)'!$A:$A,0))*INDEX('Expenditure (Budget)'!$A$6:$AE$30,MATCH($B26,'Expenditure (Budget)'!$A$6:$A$30,0),MATCH('Cashflow forecast (monthly)'!I$2,'Expenditure (Budget)'!$A$4:$AE$4,0))</f>
        <v>0</v>
      </c>
      <c r="J26" s="40">
        <f>INDEX('Expenditure (Budget)'!$D:$D,MATCH($B26,'Expenditure (Budget)'!$A:$A,0))*INDEX('Expenditure (Budget)'!$A$6:$AE$30,MATCH($B26,'Expenditure (Budget)'!$A$6:$A$30,0),MATCH('Cashflow forecast (monthly)'!J$2,'Expenditure (Budget)'!$A$4:$AE$4,0))</f>
        <v>0</v>
      </c>
      <c r="K26" s="40">
        <f>INDEX('Expenditure (Budget)'!$D:$D,MATCH($B26,'Expenditure (Budget)'!$A:$A,0))*INDEX('Expenditure (Budget)'!$A$6:$AE$30,MATCH($B26,'Expenditure (Budget)'!$A$6:$A$30,0),MATCH('Cashflow forecast (monthly)'!K$2,'Expenditure (Budget)'!$A$4:$AE$4,0))</f>
        <v>0</v>
      </c>
      <c r="L26" s="40">
        <f>INDEX('Expenditure (Budget)'!$D:$D,MATCH($B26,'Expenditure (Budget)'!$A:$A,0))*INDEX('Expenditure (Budget)'!$A$6:$AE$30,MATCH($B26,'Expenditure (Budget)'!$A$6:$A$30,0),MATCH('Cashflow forecast (monthly)'!L$2,'Expenditure (Budget)'!$A$4:$AE$4,0))</f>
        <v>0</v>
      </c>
      <c r="M26" s="40">
        <f>INDEX('Expenditure (Budget)'!$D:$D,MATCH($B26,'Expenditure (Budget)'!$A:$A,0))*INDEX('Expenditure (Budget)'!$A$6:$AE$30,MATCH($B26,'Expenditure (Budget)'!$A$6:$A$30,0),MATCH('Cashflow forecast (monthly)'!M$2,'Expenditure (Budget)'!$A$4:$AE$4,0))</f>
        <v>0</v>
      </c>
      <c r="N26" s="40">
        <f>INDEX('Expenditure (Budget)'!$D:$D,MATCH($B26,'Expenditure (Budget)'!$A:$A,0))*INDEX('Expenditure (Budget)'!$A$6:$AE$30,MATCH($B26,'Expenditure (Budget)'!$A$6:$A$30,0),MATCH('Cashflow forecast (monthly)'!N$2,'Expenditure (Budget)'!$A$4:$AE$4,0))</f>
        <v>0</v>
      </c>
      <c r="O26" s="40">
        <f>INDEX('Expenditure (Budget)'!$D:$D,MATCH($B26,'Expenditure (Budget)'!$A:$A,0))*INDEX('Expenditure (Budget)'!$A$6:$AE$30,MATCH($B26,'Expenditure (Budget)'!$A$6:$A$30,0),MATCH('Cashflow forecast (monthly)'!O$2,'Expenditure (Budget)'!$A$4:$AE$4,0))</f>
        <v>0</v>
      </c>
      <c r="P26" s="40">
        <f>INDEX('Expenditure (Budget)'!$D:$D,MATCH($B26,'Expenditure (Budget)'!$A:$A,0))*INDEX('Expenditure (Budget)'!$A$6:$AE$30,MATCH($B26,'Expenditure (Budget)'!$A$6:$A$30,0),MATCH('Cashflow forecast (monthly)'!P$2,'Expenditure (Budget)'!$A$4:$AE$4,0))</f>
        <v>0</v>
      </c>
      <c r="Q26" s="40">
        <f>INDEX('Expenditure (Budget)'!$D:$D,MATCH($B26,'Expenditure (Budget)'!$A:$A,0))*INDEX('Expenditure (Budget)'!$A$6:$AE$30,MATCH($B26,'Expenditure (Budget)'!$A$6:$A$30,0),MATCH('Cashflow forecast (monthly)'!Q$2,'Expenditure (Budget)'!$A$4:$AE$4,0))</f>
        <v>0</v>
      </c>
      <c r="R26" s="40">
        <f>INDEX('Expenditure (Budget)'!$D:$D,MATCH($B26,'Expenditure (Budget)'!$A:$A,0))*INDEX('Expenditure (Budget)'!$A$6:$AE$30,MATCH($B26,'Expenditure (Budget)'!$A$6:$A$30,0),MATCH('Cashflow forecast (monthly)'!R$2,'Expenditure (Budget)'!$A$4:$AE$4,0))</f>
        <v>0</v>
      </c>
      <c r="S26" s="40">
        <f>INDEX('Expenditure (Budget)'!$D:$D,MATCH($B26,'Expenditure (Budget)'!$A:$A,0))*INDEX('Expenditure (Budget)'!$A$6:$AE$30,MATCH($B26,'Expenditure (Budget)'!$A$6:$A$30,0),MATCH('Cashflow forecast (monthly)'!S$2,'Expenditure (Budget)'!$A$4:$AE$4,0))</f>
        <v>0</v>
      </c>
      <c r="T26" s="40">
        <f>INDEX('Expenditure (Budget)'!$D:$D,MATCH($B26,'Expenditure (Budget)'!$A:$A,0))*INDEX('Expenditure (Budget)'!$A$6:$AE$30,MATCH($B26,'Expenditure (Budget)'!$A$6:$A$30,0),MATCH('Cashflow forecast (monthly)'!T$2,'Expenditure (Budget)'!$A$4:$AE$4,0))</f>
        <v>0</v>
      </c>
      <c r="U26" s="40">
        <f>INDEX('Expenditure (Budget)'!$D:$D,MATCH($B26,'Expenditure (Budget)'!$A:$A,0))*INDEX('Expenditure (Budget)'!$A$6:$AE$30,MATCH($B26,'Expenditure (Budget)'!$A$6:$A$30,0),MATCH('Cashflow forecast (monthly)'!U$2,'Expenditure (Budget)'!$A$4:$AE$4,0))</f>
        <v>0</v>
      </c>
      <c r="V26" s="40">
        <f>INDEX('Expenditure (Budget)'!$D:$D,MATCH($B26,'Expenditure (Budget)'!$A:$A,0))*INDEX('Expenditure (Budget)'!$A$6:$AE$30,MATCH($B26,'Expenditure (Budget)'!$A$6:$A$30,0),MATCH('Cashflow forecast (monthly)'!V$2,'Expenditure (Budget)'!$A$4:$AE$4,0))</f>
        <v>0</v>
      </c>
      <c r="W26" s="107">
        <f>'Expenditure (Budget)'!AF19*'Expenditure (Budget)'!D19</f>
        <v>0</v>
      </c>
      <c r="X26" s="107"/>
      <c r="Y26" s="107"/>
      <c r="Z26" s="107"/>
    </row>
    <row r="27" spans="1:26" ht="20" customHeight="1" x14ac:dyDescent="0.35">
      <c r="B27" s="37" t="s">
        <v>23</v>
      </c>
      <c r="C27" s="40">
        <f>INDEX('Expenditure (Budget)'!$D:$D,MATCH($B27,'Expenditure (Budget)'!$A:$A,0))*INDEX('Expenditure (Budget)'!$A$6:$AE$30,MATCH($B27,'Expenditure (Budget)'!$A$6:$A$30,0),MATCH('Cashflow forecast (monthly)'!C$2,'Expenditure (Budget)'!$A$4:$AE$4,0))</f>
        <v>300</v>
      </c>
      <c r="D27" s="40">
        <f>INDEX('Expenditure (Budget)'!$D:$D,MATCH($B27,'Expenditure (Budget)'!$A:$A,0))*INDEX('Expenditure (Budget)'!$A$6:$AE$30,MATCH($B27,'Expenditure (Budget)'!$A$6:$A$30,0),MATCH('Cashflow forecast (monthly)'!D$2,'Expenditure (Budget)'!$A$4:$AE$4,0))</f>
        <v>300</v>
      </c>
      <c r="E27" s="40">
        <f>INDEX('Expenditure (Budget)'!$D:$D,MATCH($B27,'Expenditure (Budget)'!$A:$A,0))*INDEX('Expenditure (Budget)'!$A$6:$AE$30,MATCH($B27,'Expenditure (Budget)'!$A$6:$A$30,0),MATCH('Cashflow forecast (monthly)'!E$2,'Expenditure (Budget)'!$A$4:$AE$4,0))</f>
        <v>300</v>
      </c>
      <c r="F27" s="40">
        <f>INDEX('Expenditure (Budget)'!$D:$D,MATCH($B27,'Expenditure (Budget)'!$A:$A,0))*INDEX('Expenditure (Budget)'!$A$6:$AE$30,MATCH($B27,'Expenditure (Budget)'!$A$6:$A$30,0),MATCH('Cashflow forecast (monthly)'!F$2,'Expenditure (Budget)'!$A$4:$AE$4,0))</f>
        <v>300</v>
      </c>
      <c r="G27" s="40">
        <f>INDEX('Expenditure (Budget)'!$D:$D,MATCH($B27,'Expenditure (Budget)'!$A:$A,0))*INDEX('Expenditure (Budget)'!$A$6:$AE$30,MATCH($B27,'Expenditure (Budget)'!$A$6:$A$30,0),MATCH('Cashflow forecast (monthly)'!G$2,'Expenditure (Budget)'!$A$4:$AE$4,0))</f>
        <v>300</v>
      </c>
      <c r="H27" s="40">
        <f>INDEX('Expenditure (Budget)'!$D:$D,MATCH($B27,'Expenditure (Budget)'!$A:$A,0))*INDEX('Expenditure (Budget)'!$A$6:$AE$30,MATCH($B27,'Expenditure (Budget)'!$A$6:$A$30,0),MATCH('Cashflow forecast (monthly)'!H$2,'Expenditure (Budget)'!$A$4:$AE$4,0))</f>
        <v>300</v>
      </c>
      <c r="I27" s="40">
        <f>INDEX('Expenditure (Budget)'!$D:$D,MATCH($B27,'Expenditure (Budget)'!$A:$A,0))*INDEX('Expenditure (Budget)'!$A$6:$AE$30,MATCH($B27,'Expenditure (Budget)'!$A$6:$A$30,0),MATCH('Cashflow forecast (monthly)'!I$2,'Expenditure (Budget)'!$A$4:$AE$4,0))</f>
        <v>300</v>
      </c>
      <c r="J27" s="40">
        <f>INDEX('Expenditure (Budget)'!$D:$D,MATCH($B27,'Expenditure (Budget)'!$A:$A,0))*INDEX('Expenditure (Budget)'!$A$6:$AE$30,MATCH($B27,'Expenditure (Budget)'!$A$6:$A$30,0),MATCH('Cashflow forecast (monthly)'!J$2,'Expenditure (Budget)'!$A$4:$AE$4,0))</f>
        <v>300</v>
      </c>
      <c r="K27" s="40">
        <f>INDEX('Expenditure (Budget)'!$D:$D,MATCH($B27,'Expenditure (Budget)'!$A:$A,0))*INDEX('Expenditure (Budget)'!$A$6:$AE$30,MATCH($B27,'Expenditure (Budget)'!$A$6:$A$30,0),MATCH('Cashflow forecast (monthly)'!K$2,'Expenditure (Budget)'!$A$4:$AE$4,0))</f>
        <v>300</v>
      </c>
      <c r="L27" s="40">
        <f>INDEX('Expenditure (Budget)'!$D:$D,MATCH($B27,'Expenditure (Budget)'!$A:$A,0))*INDEX('Expenditure (Budget)'!$A$6:$AE$30,MATCH($B27,'Expenditure (Budget)'!$A$6:$A$30,0),MATCH('Cashflow forecast (monthly)'!L$2,'Expenditure (Budget)'!$A$4:$AE$4,0))</f>
        <v>300</v>
      </c>
      <c r="M27" s="40">
        <f>INDEX('Expenditure (Budget)'!$D:$D,MATCH($B27,'Expenditure (Budget)'!$A:$A,0))*INDEX('Expenditure (Budget)'!$A$6:$AE$30,MATCH($B27,'Expenditure (Budget)'!$A$6:$A$30,0),MATCH('Cashflow forecast (monthly)'!M$2,'Expenditure (Budget)'!$A$4:$AE$4,0))</f>
        <v>300</v>
      </c>
      <c r="N27" s="40">
        <f>INDEX('Expenditure (Budget)'!$D:$D,MATCH($B27,'Expenditure (Budget)'!$A:$A,0))*INDEX('Expenditure (Budget)'!$A$6:$AE$30,MATCH($B27,'Expenditure (Budget)'!$A$6:$A$30,0),MATCH('Cashflow forecast (monthly)'!N$2,'Expenditure (Budget)'!$A$4:$AE$4,0))</f>
        <v>300</v>
      </c>
      <c r="O27" s="40">
        <f>INDEX('Expenditure (Budget)'!$D:$D,MATCH($B27,'Expenditure (Budget)'!$A:$A,0))*INDEX('Expenditure (Budget)'!$A$6:$AE$30,MATCH($B27,'Expenditure (Budget)'!$A$6:$A$30,0),MATCH('Cashflow forecast (monthly)'!O$2,'Expenditure (Budget)'!$A$4:$AE$4,0))</f>
        <v>300</v>
      </c>
      <c r="P27" s="40">
        <f>INDEX('Expenditure (Budget)'!$D:$D,MATCH($B27,'Expenditure (Budget)'!$A:$A,0))*INDEX('Expenditure (Budget)'!$A$6:$AE$30,MATCH($B27,'Expenditure (Budget)'!$A$6:$A$30,0),MATCH('Cashflow forecast (monthly)'!P$2,'Expenditure (Budget)'!$A$4:$AE$4,0))</f>
        <v>300</v>
      </c>
      <c r="Q27" s="40">
        <f>INDEX('Expenditure (Budget)'!$D:$D,MATCH($B27,'Expenditure (Budget)'!$A:$A,0))*INDEX('Expenditure (Budget)'!$A$6:$AE$30,MATCH($B27,'Expenditure (Budget)'!$A$6:$A$30,0),MATCH('Cashflow forecast (monthly)'!Q$2,'Expenditure (Budget)'!$A$4:$AE$4,0))</f>
        <v>300</v>
      </c>
      <c r="R27" s="40">
        <f>INDEX('Expenditure (Budget)'!$D:$D,MATCH($B27,'Expenditure (Budget)'!$A:$A,0))*INDEX('Expenditure (Budget)'!$A$6:$AE$30,MATCH($B27,'Expenditure (Budget)'!$A$6:$A$30,0),MATCH('Cashflow forecast (monthly)'!R$2,'Expenditure (Budget)'!$A$4:$AE$4,0))</f>
        <v>300</v>
      </c>
      <c r="S27" s="40">
        <f>INDEX('Expenditure (Budget)'!$D:$D,MATCH($B27,'Expenditure (Budget)'!$A:$A,0))*INDEX('Expenditure (Budget)'!$A$6:$AE$30,MATCH($B27,'Expenditure (Budget)'!$A$6:$A$30,0),MATCH('Cashflow forecast (monthly)'!S$2,'Expenditure (Budget)'!$A$4:$AE$4,0))</f>
        <v>300</v>
      </c>
      <c r="T27" s="40">
        <f>INDEX('Expenditure (Budget)'!$D:$D,MATCH($B27,'Expenditure (Budget)'!$A:$A,0))*INDEX('Expenditure (Budget)'!$A$6:$AE$30,MATCH($B27,'Expenditure (Budget)'!$A$6:$A$30,0),MATCH('Cashflow forecast (monthly)'!T$2,'Expenditure (Budget)'!$A$4:$AE$4,0))</f>
        <v>300</v>
      </c>
      <c r="U27" s="40">
        <f>INDEX('Expenditure (Budget)'!$D:$D,MATCH($B27,'Expenditure (Budget)'!$A:$A,0))*INDEX('Expenditure (Budget)'!$A$6:$AE$30,MATCH($B27,'Expenditure (Budget)'!$A$6:$A$30,0),MATCH('Cashflow forecast (monthly)'!U$2,'Expenditure (Budget)'!$A$4:$AE$4,0))</f>
        <v>300</v>
      </c>
      <c r="V27" s="40">
        <f>INDEX('Expenditure (Budget)'!$D:$D,MATCH($B27,'Expenditure (Budget)'!$A:$A,0))*INDEX('Expenditure (Budget)'!$A$6:$AE$30,MATCH($B27,'Expenditure (Budget)'!$A$6:$A$30,0),MATCH('Cashflow forecast (monthly)'!V$2,'Expenditure (Budget)'!$A$4:$AE$4,0))</f>
        <v>300</v>
      </c>
      <c r="W27" s="107">
        <f>'Expenditure (Budget)'!L20*'Expenditure (Budget)'!$D$20</f>
        <v>300</v>
      </c>
      <c r="X27" s="107">
        <f>'Expenditure (Budget)'!M20*'Expenditure (Budget)'!$D$20</f>
        <v>300</v>
      </c>
      <c r="Y27" s="107">
        <f>'Expenditure (Budget)'!N20*'Expenditure (Budget)'!$D$20</f>
        <v>300</v>
      </c>
      <c r="Z27" s="107">
        <f>'Expenditure (Budget)'!O20*'Expenditure (Budget)'!$D$20</f>
        <v>300</v>
      </c>
    </row>
    <row r="28" spans="1:26" ht="20" customHeight="1" x14ac:dyDescent="0.35">
      <c r="B28" s="37" t="str">
        <f>'Expenditure (Budget)'!A21</f>
        <v>IT &amp; office supplies</v>
      </c>
      <c r="C28" s="40">
        <f>INDEX('Expenditure (Budget)'!$D:$D,MATCH($B28,'Expenditure (Budget)'!$A:$A,0))*INDEX('Expenditure (Budget)'!$A$6:$AE$30,MATCH($B28,'Expenditure (Budget)'!$A$6:$A$30,0),MATCH('Cashflow forecast (monthly)'!C$2,'Expenditure (Budget)'!$A$4:$AE$4,0))</f>
        <v>100</v>
      </c>
      <c r="D28" s="40">
        <f>INDEX('Expenditure (Budget)'!$D:$D,MATCH($B28,'Expenditure (Budget)'!$A:$A,0))*INDEX('Expenditure (Budget)'!$A$6:$AE$30,MATCH($B28,'Expenditure (Budget)'!$A$6:$A$30,0),MATCH('Cashflow forecast (monthly)'!D$2,'Expenditure (Budget)'!$A$4:$AE$4,0))</f>
        <v>100</v>
      </c>
      <c r="E28" s="40">
        <f>INDEX('Expenditure (Budget)'!$D:$D,MATCH($B28,'Expenditure (Budget)'!$A:$A,0))*INDEX('Expenditure (Budget)'!$A$6:$AE$30,MATCH($B28,'Expenditure (Budget)'!$A$6:$A$30,0),MATCH('Cashflow forecast (monthly)'!E$2,'Expenditure (Budget)'!$A$4:$AE$4,0))</f>
        <v>100</v>
      </c>
      <c r="F28" s="40">
        <f>INDEX('Expenditure (Budget)'!$D:$D,MATCH($B28,'Expenditure (Budget)'!$A:$A,0))*INDEX('Expenditure (Budget)'!$A$6:$AE$30,MATCH($B28,'Expenditure (Budget)'!$A$6:$A$30,0),MATCH('Cashflow forecast (monthly)'!F$2,'Expenditure (Budget)'!$A$4:$AE$4,0))</f>
        <v>100</v>
      </c>
      <c r="G28" s="40">
        <f>INDEX('Expenditure (Budget)'!$D:$D,MATCH($B28,'Expenditure (Budget)'!$A:$A,0))*INDEX('Expenditure (Budget)'!$A$6:$AE$30,MATCH($B28,'Expenditure (Budget)'!$A$6:$A$30,0),MATCH('Cashflow forecast (monthly)'!G$2,'Expenditure (Budget)'!$A$4:$AE$4,0))</f>
        <v>100</v>
      </c>
      <c r="H28" s="40">
        <f>INDEX('Expenditure (Budget)'!$D:$D,MATCH($B28,'Expenditure (Budget)'!$A:$A,0))*INDEX('Expenditure (Budget)'!$A$6:$AE$30,MATCH($B28,'Expenditure (Budget)'!$A$6:$A$30,0),MATCH('Cashflow forecast (monthly)'!H$2,'Expenditure (Budget)'!$A$4:$AE$4,0))</f>
        <v>100</v>
      </c>
      <c r="I28" s="40">
        <f>INDEX('Expenditure (Budget)'!$D:$D,MATCH($B28,'Expenditure (Budget)'!$A:$A,0))*INDEX('Expenditure (Budget)'!$A$6:$AE$30,MATCH($B28,'Expenditure (Budget)'!$A$6:$A$30,0),MATCH('Cashflow forecast (monthly)'!I$2,'Expenditure (Budget)'!$A$4:$AE$4,0))</f>
        <v>100</v>
      </c>
      <c r="J28" s="40">
        <f>INDEX('Expenditure (Budget)'!$D:$D,MATCH($B28,'Expenditure (Budget)'!$A:$A,0))*INDEX('Expenditure (Budget)'!$A$6:$AE$30,MATCH($B28,'Expenditure (Budget)'!$A$6:$A$30,0),MATCH('Cashflow forecast (monthly)'!J$2,'Expenditure (Budget)'!$A$4:$AE$4,0))</f>
        <v>100</v>
      </c>
      <c r="K28" s="40">
        <f>INDEX('Expenditure (Budget)'!$D:$D,MATCH($B28,'Expenditure (Budget)'!$A:$A,0))*INDEX('Expenditure (Budget)'!$A$6:$AE$30,MATCH($B28,'Expenditure (Budget)'!$A$6:$A$30,0),MATCH('Cashflow forecast (monthly)'!K$2,'Expenditure (Budget)'!$A$4:$AE$4,0))</f>
        <v>100</v>
      </c>
      <c r="L28" s="40">
        <f>INDEX('Expenditure (Budget)'!$D:$D,MATCH($B28,'Expenditure (Budget)'!$A:$A,0))*INDEX('Expenditure (Budget)'!$A$6:$AE$30,MATCH($B28,'Expenditure (Budget)'!$A$6:$A$30,0),MATCH('Cashflow forecast (monthly)'!L$2,'Expenditure (Budget)'!$A$4:$AE$4,0))</f>
        <v>100</v>
      </c>
      <c r="M28" s="40">
        <f>INDEX('Expenditure (Budget)'!$D:$D,MATCH($B28,'Expenditure (Budget)'!$A:$A,0))*INDEX('Expenditure (Budget)'!$A$6:$AE$30,MATCH($B28,'Expenditure (Budget)'!$A$6:$A$30,0),MATCH('Cashflow forecast (monthly)'!M$2,'Expenditure (Budget)'!$A$4:$AE$4,0))</f>
        <v>100</v>
      </c>
      <c r="N28" s="40">
        <f>INDEX('Expenditure (Budget)'!$D:$D,MATCH($B28,'Expenditure (Budget)'!$A:$A,0))*INDEX('Expenditure (Budget)'!$A$6:$AE$30,MATCH($B28,'Expenditure (Budget)'!$A$6:$A$30,0),MATCH('Cashflow forecast (monthly)'!N$2,'Expenditure (Budget)'!$A$4:$AE$4,0))</f>
        <v>100</v>
      </c>
      <c r="O28" s="40">
        <f>INDEX('Expenditure (Budget)'!$D:$D,MATCH($B28,'Expenditure (Budget)'!$A:$A,0))*INDEX('Expenditure (Budget)'!$A$6:$AE$30,MATCH($B28,'Expenditure (Budget)'!$A$6:$A$30,0),MATCH('Cashflow forecast (monthly)'!O$2,'Expenditure (Budget)'!$A$4:$AE$4,0))</f>
        <v>100</v>
      </c>
      <c r="P28" s="40">
        <f>INDEX('Expenditure (Budget)'!$D:$D,MATCH($B28,'Expenditure (Budget)'!$A:$A,0))*INDEX('Expenditure (Budget)'!$A$6:$AE$30,MATCH($B28,'Expenditure (Budget)'!$A$6:$A$30,0),MATCH('Cashflow forecast (monthly)'!P$2,'Expenditure (Budget)'!$A$4:$AE$4,0))</f>
        <v>100</v>
      </c>
      <c r="Q28" s="40">
        <f>INDEX('Expenditure (Budget)'!$D:$D,MATCH($B28,'Expenditure (Budget)'!$A:$A,0))*INDEX('Expenditure (Budget)'!$A$6:$AE$30,MATCH($B28,'Expenditure (Budget)'!$A$6:$A$30,0),MATCH('Cashflow forecast (monthly)'!Q$2,'Expenditure (Budget)'!$A$4:$AE$4,0))</f>
        <v>100</v>
      </c>
      <c r="R28" s="40">
        <f>INDEX('Expenditure (Budget)'!$D:$D,MATCH($B28,'Expenditure (Budget)'!$A:$A,0))*INDEX('Expenditure (Budget)'!$A$6:$AE$30,MATCH($B28,'Expenditure (Budget)'!$A$6:$A$30,0),MATCH('Cashflow forecast (monthly)'!R$2,'Expenditure (Budget)'!$A$4:$AE$4,0))</f>
        <v>100</v>
      </c>
      <c r="S28" s="40">
        <f>INDEX('Expenditure (Budget)'!$D:$D,MATCH($B28,'Expenditure (Budget)'!$A:$A,0))*INDEX('Expenditure (Budget)'!$A$6:$AE$30,MATCH($B28,'Expenditure (Budget)'!$A$6:$A$30,0),MATCH('Cashflow forecast (monthly)'!S$2,'Expenditure (Budget)'!$A$4:$AE$4,0))</f>
        <v>100</v>
      </c>
      <c r="T28" s="40">
        <f>INDEX('Expenditure (Budget)'!$D:$D,MATCH($B28,'Expenditure (Budget)'!$A:$A,0))*INDEX('Expenditure (Budget)'!$A$6:$AE$30,MATCH($B28,'Expenditure (Budget)'!$A$6:$A$30,0),MATCH('Cashflow forecast (monthly)'!T$2,'Expenditure (Budget)'!$A$4:$AE$4,0))</f>
        <v>100</v>
      </c>
      <c r="U28" s="40">
        <f>INDEX('Expenditure (Budget)'!$D:$D,MATCH($B28,'Expenditure (Budget)'!$A:$A,0))*INDEX('Expenditure (Budget)'!$A$6:$AE$30,MATCH($B28,'Expenditure (Budget)'!$A$6:$A$30,0),MATCH('Cashflow forecast (monthly)'!U$2,'Expenditure (Budget)'!$A$4:$AE$4,0))</f>
        <v>100</v>
      </c>
      <c r="V28" s="40">
        <f>INDEX('Expenditure (Budget)'!$D:$D,MATCH($B28,'Expenditure (Budget)'!$A:$A,0))*INDEX('Expenditure (Budget)'!$A$6:$AE$30,MATCH($B28,'Expenditure (Budget)'!$A$6:$A$30,0),MATCH('Cashflow forecast (monthly)'!V$2,'Expenditure (Budget)'!$A$4:$AE$4,0))</f>
        <v>100</v>
      </c>
      <c r="W28" s="107">
        <f>'Expenditure (Budget)'!L21*'Expenditure (Budget)'!$D$21</f>
        <v>100</v>
      </c>
      <c r="X28" s="107">
        <f>'Expenditure (Budget)'!M21*'Expenditure (Budget)'!$D$21</f>
        <v>100</v>
      </c>
      <c r="Y28" s="107">
        <f>'Expenditure (Budget)'!N21*'Expenditure (Budget)'!$D$21</f>
        <v>100</v>
      </c>
      <c r="Z28" s="107">
        <f>'Expenditure (Budget)'!O21*'Expenditure (Budget)'!$D$21</f>
        <v>100</v>
      </c>
    </row>
    <row r="29" spans="1:26" ht="20" customHeight="1" x14ac:dyDescent="0.35">
      <c r="B29" s="37" t="str">
        <f>'Expenditure (Budget)'!A22</f>
        <v>Travel (UK)</v>
      </c>
      <c r="C29" s="40">
        <f>INDEX('Expenditure (Budget)'!$D:$D,MATCH($B29,'Expenditure (Budget)'!$A:$A,0))*INDEX('Expenditure (Budget)'!$A$6:$AE$30,MATCH($B29,'Expenditure (Budget)'!$A$6:$A$30,0),MATCH('Cashflow forecast (monthly)'!C$2,'Expenditure (Budget)'!$A$4:$AE$4,0))</f>
        <v>200</v>
      </c>
      <c r="D29" s="40">
        <f>INDEX('Expenditure (Budget)'!$D:$D,MATCH($B29,'Expenditure (Budget)'!$A:$A,0))*INDEX('Expenditure (Budget)'!$A$6:$AE$30,MATCH($B29,'Expenditure (Budget)'!$A$6:$A$30,0),MATCH('Cashflow forecast (monthly)'!D$2,'Expenditure (Budget)'!$A$4:$AE$4,0))</f>
        <v>200</v>
      </c>
      <c r="E29" s="40">
        <f>INDEX('Expenditure (Budget)'!$D:$D,MATCH($B29,'Expenditure (Budget)'!$A:$A,0))*INDEX('Expenditure (Budget)'!$A$6:$AE$30,MATCH($B29,'Expenditure (Budget)'!$A$6:$A$30,0),MATCH('Cashflow forecast (monthly)'!E$2,'Expenditure (Budget)'!$A$4:$AE$4,0))</f>
        <v>200</v>
      </c>
      <c r="F29" s="40">
        <f>INDEX('Expenditure (Budget)'!$D:$D,MATCH($B29,'Expenditure (Budget)'!$A:$A,0))*INDEX('Expenditure (Budget)'!$A$6:$AE$30,MATCH($B29,'Expenditure (Budget)'!$A$6:$A$30,0),MATCH('Cashflow forecast (monthly)'!F$2,'Expenditure (Budget)'!$A$4:$AE$4,0))</f>
        <v>200</v>
      </c>
      <c r="G29" s="40">
        <f>INDEX('Expenditure (Budget)'!$D:$D,MATCH($B29,'Expenditure (Budget)'!$A:$A,0))*INDEX('Expenditure (Budget)'!$A$6:$AE$30,MATCH($B29,'Expenditure (Budget)'!$A$6:$A$30,0),MATCH('Cashflow forecast (monthly)'!G$2,'Expenditure (Budget)'!$A$4:$AE$4,0))</f>
        <v>200</v>
      </c>
      <c r="H29" s="40">
        <f>INDEX('Expenditure (Budget)'!$D:$D,MATCH($B29,'Expenditure (Budget)'!$A:$A,0))*INDEX('Expenditure (Budget)'!$A$6:$AE$30,MATCH($B29,'Expenditure (Budget)'!$A$6:$A$30,0),MATCH('Cashflow forecast (monthly)'!H$2,'Expenditure (Budget)'!$A$4:$AE$4,0))</f>
        <v>200</v>
      </c>
      <c r="I29" s="40">
        <f>INDEX('Expenditure (Budget)'!$D:$D,MATCH($B29,'Expenditure (Budget)'!$A:$A,0))*INDEX('Expenditure (Budget)'!$A$6:$AE$30,MATCH($B29,'Expenditure (Budget)'!$A$6:$A$30,0),MATCH('Cashflow forecast (monthly)'!I$2,'Expenditure (Budget)'!$A$4:$AE$4,0))</f>
        <v>200</v>
      </c>
      <c r="J29" s="40">
        <f>INDEX('Expenditure (Budget)'!$D:$D,MATCH($B29,'Expenditure (Budget)'!$A:$A,0))*INDEX('Expenditure (Budget)'!$A$6:$AE$30,MATCH($B29,'Expenditure (Budget)'!$A$6:$A$30,0),MATCH('Cashflow forecast (monthly)'!J$2,'Expenditure (Budget)'!$A$4:$AE$4,0))</f>
        <v>200</v>
      </c>
      <c r="K29" s="40">
        <f>INDEX('Expenditure (Budget)'!$D:$D,MATCH($B29,'Expenditure (Budget)'!$A:$A,0))*INDEX('Expenditure (Budget)'!$A$6:$AE$30,MATCH($B29,'Expenditure (Budget)'!$A$6:$A$30,0),MATCH('Cashflow forecast (monthly)'!K$2,'Expenditure (Budget)'!$A$4:$AE$4,0))</f>
        <v>200</v>
      </c>
      <c r="L29" s="40">
        <f>INDEX('Expenditure (Budget)'!$D:$D,MATCH($B29,'Expenditure (Budget)'!$A:$A,0))*INDEX('Expenditure (Budget)'!$A$6:$AE$30,MATCH($B29,'Expenditure (Budget)'!$A$6:$A$30,0),MATCH('Cashflow forecast (monthly)'!L$2,'Expenditure (Budget)'!$A$4:$AE$4,0))</f>
        <v>200</v>
      </c>
      <c r="M29" s="40">
        <f>INDEX('Expenditure (Budget)'!$D:$D,MATCH($B29,'Expenditure (Budget)'!$A:$A,0))*INDEX('Expenditure (Budget)'!$A$6:$AE$30,MATCH($B29,'Expenditure (Budget)'!$A$6:$A$30,0),MATCH('Cashflow forecast (monthly)'!M$2,'Expenditure (Budget)'!$A$4:$AE$4,0))</f>
        <v>200</v>
      </c>
      <c r="N29" s="40">
        <f>INDEX('Expenditure (Budget)'!$D:$D,MATCH($B29,'Expenditure (Budget)'!$A:$A,0))*INDEX('Expenditure (Budget)'!$A$6:$AE$30,MATCH($B29,'Expenditure (Budget)'!$A$6:$A$30,0),MATCH('Cashflow forecast (monthly)'!N$2,'Expenditure (Budget)'!$A$4:$AE$4,0))</f>
        <v>200</v>
      </c>
      <c r="O29" s="40">
        <f>INDEX('Expenditure (Budget)'!$D:$D,MATCH($B29,'Expenditure (Budget)'!$A:$A,0))*INDEX('Expenditure (Budget)'!$A$6:$AE$30,MATCH($B29,'Expenditure (Budget)'!$A$6:$A$30,0),MATCH('Cashflow forecast (monthly)'!O$2,'Expenditure (Budget)'!$A$4:$AE$4,0))</f>
        <v>200</v>
      </c>
      <c r="P29" s="40">
        <f>INDEX('Expenditure (Budget)'!$D:$D,MATCH($B29,'Expenditure (Budget)'!$A:$A,0))*INDEX('Expenditure (Budget)'!$A$6:$AE$30,MATCH($B29,'Expenditure (Budget)'!$A$6:$A$30,0),MATCH('Cashflow forecast (monthly)'!P$2,'Expenditure (Budget)'!$A$4:$AE$4,0))</f>
        <v>200</v>
      </c>
      <c r="Q29" s="40">
        <f>INDEX('Expenditure (Budget)'!$D:$D,MATCH($B29,'Expenditure (Budget)'!$A:$A,0))*INDEX('Expenditure (Budget)'!$A$6:$AE$30,MATCH($B29,'Expenditure (Budget)'!$A$6:$A$30,0),MATCH('Cashflow forecast (monthly)'!Q$2,'Expenditure (Budget)'!$A$4:$AE$4,0))</f>
        <v>200</v>
      </c>
      <c r="R29" s="40">
        <f>INDEX('Expenditure (Budget)'!$D:$D,MATCH($B29,'Expenditure (Budget)'!$A:$A,0))*INDEX('Expenditure (Budget)'!$A$6:$AE$30,MATCH($B29,'Expenditure (Budget)'!$A$6:$A$30,0),MATCH('Cashflow forecast (monthly)'!R$2,'Expenditure (Budget)'!$A$4:$AE$4,0))</f>
        <v>200</v>
      </c>
      <c r="S29" s="40">
        <f>INDEX('Expenditure (Budget)'!$D:$D,MATCH($B29,'Expenditure (Budget)'!$A:$A,0))*INDEX('Expenditure (Budget)'!$A$6:$AE$30,MATCH($B29,'Expenditure (Budget)'!$A$6:$A$30,0),MATCH('Cashflow forecast (monthly)'!S$2,'Expenditure (Budget)'!$A$4:$AE$4,0))</f>
        <v>200</v>
      </c>
      <c r="T29" s="40">
        <f>INDEX('Expenditure (Budget)'!$D:$D,MATCH($B29,'Expenditure (Budget)'!$A:$A,0))*INDEX('Expenditure (Budget)'!$A$6:$AE$30,MATCH($B29,'Expenditure (Budget)'!$A$6:$A$30,0),MATCH('Cashflow forecast (monthly)'!T$2,'Expenditure (Budget)'!$A$4:$AE$4,0))</f>
        <v>200</v>
      </c>
      <c r="U29" s="40">
        <f>INDEX('Expenditure (Budget)'!$D:$D,MATCH($B29,'Expenditure (Budget)'!$A:$A,0))*INDEX('Expenditure (Budget)'!$A$6:$AE$30,MATCH($B29,'Expenditure (Budget)'!$A$6:$A$30,0),MATCH('Cashflow forecast (monthly)'!U$2,'Expenditure (Budget)'!$A$4:$AE$4,0))</f>
        <v>200</v>
      </c>
      <c r="V29" s="40">
        <f>INDEX('Expenditure (Budget)'!$D:$D,MATCH($B29,'Expenditure (Budget)'!$A:$A,0))*INDEX('Expenditure (Budget)'!$A$6:$AE$30,MATCH($B29,'Expenditure (Budget)'!$A$6:$A$30,0),MATCH('Cashflow forecast (monthly)'!V$2,'Expenditure (Budget)'!$A$4:$AE$4,0))</f>
        <v>200</v>
      </c>
      <c r="W29" s="107">
        <f>'Expenditure (Budget)'!L22*'Expenditure (Budget)'!$D$22</f>
        <v>200</v>
      </c>
      <c r="X29" s="107">
        <f>'Expenditure (Budget)'!M22*'Expenditure (Budget)'!$D$22</f>
        <v>200</v>
      </c>
      <c r="Y29" s="107">
        <f>'Expenditure (Budget)'!N22*'Expenditure (Budget)'!$D$22</f>
        <v>200</v>
      </c>
      <c r="Z29" s="107">
        <f>'Expenditure (Budget)'!O22*'Expenditure (Budget)'!$D$22</f>
        <v>200</v>
      </c>
    </row>
    <row r="30" spans="1:26" ht="20" customHeight="1" x14ac:dyDescent="0.35">
      <c r="B30" s="37" t="str">
        <f>'Expenditure (Budget)'!A23</f>
        <v>Accomodation (UK)</v>
      </c>
      <c r="C30" s="40">
        <f>INDEX('Expenditure (Budget)'!$D:$D,MATCH($B30,'Expenditure (Budget)'!$A:$A,0))*INDEX('Expenditure (Budget)'!$A$6:$AE$30,MATCH($B30,'Expenditure (Budget)'!$A$6:$A$30,0),MATCH('Cashflow forecast (monthly)'!C$2,'Expenditure (Budget)'!$A$4:$AE$4,0))</f>
        <v>150</v>
      </c>
      <c r="D30" s="40">
        <f>INDEX('Expenditure (Budget)'!$D:$D,MATCH($B30,'Expenditure (Budget)'!$A:$A,0))*INDEX('Expenditure (Budget)'!$A$6:$AE$30,MATCH($B30,'Expenditure (Budget)'!$A$6:$A$30,0),MATCH('Cashflow forecast (monthly)'!D$2,'Expenditure (Budget)'!$A$4:$AE$4,0))</f>
        <v>150</v>
      </c>
      <c r="E30" s="40">
        <f>INDEX('Expenditure (Budget)'!$D:$D,MATCH($B30,'Expenditure (Budget)'!$A:$A,0))*INDEX('Expenditure (Budget)'!$A$6:$AE$30,MATCH($B30,'Expenditure (Budget)'!$A$6:$A$30,0),MATCH('Cashflow forecast (monthly)'!E$2,'Expenditure (Budget)'!$A$4:$AE$4,0))</f>
        <v>150</v>
      </c>
      <c r="F30" s="40">
        <f>INDEX('Expenditure (Budget)'!$D:$D,MATCH($B30,'Expenditure (Budget)'!$A:$A,0))*INDEX('Expenditure (Budget)'!$A$6:$AE$30,MATCH($B30,'Expenditure (Budget)'!$A$6:$A$30,0),MATCH('Cashflow forecast (monthly)'!F$2,'Expenditure (Budget)'!$A$4:$AE$4,0))</f>
        <v>150</v>
      </c>
      <c r="G30" s="40">
        <f>INDEX('Expenditure (Budget)'!$D:$D,MATCH($B30,'Expenditure (Budget)'!$A:$A,0))*INDEX('Expenditure (Budget)'!$A$6:$AE$30,MATCH($B30,'Expenditure (Budget)'!$A$6:$A$30,0),MATCH('Cashflow forecast (monthly)'!G$2,'Expenditure (Budget)'!$A$4:$AE$4,0))</f>
        <v>150</v>
      </c>
      <c r="H30" s="40">
        <f>INDEX('Expenditure (Budget)'!$D:$D,MATCH($B30,'Expenditure (Budget)'!$A:$A,0))*INDEX('Expenditure (Budget)'!$A$6:$AE$30,MATCH($B30,'Expenditure (Budget)'!$A$6:$A$30,0),MATCH('Cashflow forecast (monthly)'!H$2,'Expenditure (Budget)'!$A$4:$AE$4,0))</f>
        <v>150</v>
      </c>
      <c r="I30" s="40">
        <f>INDEX('Expenditure (Budget)'!$D:$D,MATCH($B30,'Expenditure (Budget)'!$A:$A,0))*INDEX('Expenditure (Budget)'!$A$6:$AE$30,MATCH($B30,'Expenditure (Budget)'!$A$6:$A$30,0),MATCH('Cashflow forecast (monthly)'!I$2,'Expenditure (Budget)'!$A$4:$AE$4,0))</f>
        <v>150</v>
      </c>
      <c r="J30" s="40">
        <f>INDEX('Expenditure (Budget)'!$D:$D,MATCH($B30,'Expenditure (Budget)'!$A:$A,0))*INDEX('Expenditure (Budget)'!$A$6:$AE$30,MATCH($B30,'Expenditure (Budget)'!$A$6:$A$30,0),MATCH('Cashflow forecast (monthly)'!J$2,'Expenditure (Budget)'!$A$4:$AE$4,0))</f>
        <v>150</v>
      </c>
      <c r="K30" s="40">
        <f>INDEX('Expenditure (Budget)'!$D:$D,MATCH($B30,'Expenditure (Budget)'!$A:$A,0))*INDEX('Expenditure (Budget)'!$A$6:$AE$30,MATCH($B30,'Expenditure (Budget)'!$A$6:$A$30,0),MATCH('Cashflow forecast (monthly)'!K$2,'Expenditure (Budget)'!$A$4:$AE$4,0))</f>
        <v>150</v>
      </c>
      <c r="L30" s="40">
        <f>INDEX('Expenditure (Budget)'!$D:$D,MATCH($B30,'Expenditure (Budget)'!$A:$A,0))*INDEX('Expenditure (Budget)'!$A$6:$AE$30,MATCH($B30,'Expenditure (Budget)'!$A$6:$A$30,0),MATCH('Cashflow forecast (monthly)'!L$2,'Expenditure (Budget)'!$A$4:$AE$4,0))</f>
        <v>150</v>
      </c>
      <c r="M30" s="40">
        <f>INDEX('Expenditure (Budget)'!$D:$D,MATCH($B30,'Expenditure (Budget)'!$A:$A,0))*INDEX('Expenditure (Budget)'!$A$6:$AE$30,MATCH($B30,'Expenditure (Budget)'!$A$6:$A$30,0),MATCH('Cashflow forecast (monthly)'!M$2,'Expenditure (Budget)'!$A$4:$AE$4,0))</f>
        <v>150</v>
      </c>
      <c r="N30" s="40">
        <f>INDEX('Expenditure (Budget)'!$D:$D,MATCH($B30,'Expenditure (Budget)'!$A:$A,0))*INDEX('Expenditure (Budget)'!$A$6:$AE$30,MATCH($B30,'Expenditure (Budget)'!$A$6:$A$30,0),MATCH('Cashflow forecast (monthly)'!N$2,'Expenditure (Budget)'!$A$4:$AE$4,0))</f>
        <v>150</v>
      </c>
      <c r="O30" s="40">
        <f>INDEX('Expenditure (Budget)'!$D:$D,MATCH($B30,'Expenditure (Budget)'!$A:$A,0))*INDEX('Expenditure (Budget)'!$A$6:$AE$30,MATCH($B30,'Expenditure (Budget)'!$A$6:$A$30,0),MATCH('Cashflow forecast (monthly)'!O$2,'Expenditure (Budget)'!$A$4:$AE$4,0))</f>
        <v>150</v>
      </c>
      <c r="P30" s="40">
        <f>INDEX('Expenditure (Budget)'!$D:$D,MATCH($B30,'Expenditure (Budget)'!$A:$A,0))*INDEX('Expenditure (Budget)'!$A$6:$AE$30,MATCH($B30,'Expenditure (Budget)'!$A$6:$A$30,0),MATCH('Cashflow forecast (monthly)'!P$2,'Expenditure (Budget)'!$A$4:$AE$4,0))</f>
        <v>150</v>
      </c>
      <c r="Q30" s="40">
        <f>INDEX('Expenditure (Budget)'!$D:$D,MATCH($B30,'Expenditure (Budget)'!$A:$A,0))*INDEX('Expenditure (Budget)'!$A$6:$AE$30,MATCH($B30,'Expenditure (Budget)'!$A$6:$A$30,0),MATCH('Cashflow forecast (monthly)'!Q$2,'Expenditure (Budget)'!$A$4:$AE$4,0))</f>
        <v>150</v>
      </c>
      <c r="R30" s="40">
        <f>INDEX('Expenditure (Budget)'!$D:$D,MATCH($B30,'Expenditure (Budget)'!$A:$A,0))*INDEX('Expenditure (Budget)'!$A$6:$AE$30,MATCH($B30,'Expenditure (Budget)'!$A$6:$A$30,0),MATCH('Cashflow forecast (monthly)'!R$2,'Expenditure (Budget)'!$A$4:$AE$4,0))</f>
        <v>150</v>
      </c>
      <c r="S30" s="40">
        <f>INDEX('Expenditure (Budget)'!$D:$D,MATCH($B30,'Expenditure (Budget)'!$A:$A,0))*INDEX('Expenditure (Budget)'!$A$6:$AE$30,MATCH($B30,'Expenditure (Budget)'!$A$6:$A$30,0),MATCH('Cashflow forecast (monthly)'!S$2,'Expenditure (Budget)'!$A$4:$AE$4,0))</f>
        <v>150</v>
      </c>
      <c r="T30" s="40">
        <f>INDEX('Expenditure (Budget)'!$D:$D,MATCH($B30,'Expenditure (Budget)'!$A:$A,0))*INDEX('Expenditure (Budget)'!$A$6:$AE$30,MATCH($B30,'Expenditure (Budget)'!$A$6:$A$30,0),MATCH('Cashflow forecast (monthly)'!T$2,'Expenditure (Budget)'!$A$4:$AE$4,0))</f>
        <v>150</v>
      </c>
      <c r="U30" s="40">
        <f>INDEX('Expenditure (Budget)'!$D:$D,MATCH($B30,'Expenditure (Budget)'!$A:$A,0))*INDEX('Expenditure (Budget)'!$A$6:$AE$30,MATCH($B30,'Expenditure (Budget)'!$A$6:$A$30,0),MATCH('Cashflow forecast (monthly)'!U$2,'Expenditure (Budget)'!$A$4:$AE$4,0))</f>
        <v>150</v>
      </c>
      <c r="V30" s="40">
        <f>INDEX('Expenditure (Budget)'!$D:$D,MATCH($B30,'Expenditure (Budget)'!$A:$A,0))*INDEX('Expenditure (Budget)'!$A$6:$AE$30,MATCH($B30,'Expenditure (Budget)'!$A$6:$A$30,0),MATCH('Cashflow forecast (monthly)'!V$2,'Expenditure (Budget)'!$A$4:$AE$4,0))</f>
        <v>150</v>
      </c>
      <c r="W30" s="107">
        <f>'Expenditure (Budget)'!L23*'Expenditure (Budget)'!$D$23</f>
        <v>150</v>
      </c>
      <c r="X30" s="107">
        <f>'Expenditure (Budget)'!M23*'Expenditure (Budget)'!$D$23</f>
        <v>150</v>
      </c>
      <c r="Y30" s="107">
        <f>'Expenditure (Budget)'!N23*'Expenditure (Budget)'!$D$23</f>
        <v>150</v>
      </c>
      <c r="Z30" s="107">
        <f>'Expenditure (Budget)'!O23*'Expenditure (Budget)'!$D$23</f>
        <v>150</v>
      </c>
    </row>
    <row r="31" spans="1:26" ht="20" customHeight="1" x14ac:dyDescent="0.35">
      <c r="B31" s="37" t="str">
        <f>'Expenditure (Budget)'!A24</f>
        <v>Travel (international)</v>
      </c>
      <c r="C31" s="40">
        <f>INDEX('Expenditure (Budget)'!$D:$D,MATCH($B31,'Expenditure (Budget)'!$A:$A,0))*INDEX('Expenditure (Budget)'!$A$6:$AE$30,MATCH($B31,'Expenditure (Budget)'!$A$6:$A$30,0),MATCH('Cashflow forecast (monthly)'!C$2,'Expenditure (Budget)'!$A$4:$AE$4,0))</f>
        <v>0</v>
      </c>
      <c r="D31" s="40">
        <f>INDEX('Expenditure (Budget)'!$D:$D,MATCH($B31,'Expenditure (Budget)'!$A:$A,0))*INDEX('Expenditure (Budget)'!$A$6:$AE$30,MATCH($B31,'Expenditure (Budget)'!$A$6:$A$30,0),MATCH('Cashflow forecast (monthly)'!D$2,'Expenditure (Budget)'!$A$4:$AE$4,0))</f>
        <v>0</v>
      </c>
      <c r="E31" s="40">
        <f>INDEX('Expenditure (Budget)'!$D:$D,MATCH($B31,'Expenditure (Budget)'!$A:$A,0))*INDEX('Expenditure (Budget)'!$A$6:$AE$30,MATCH($B31,'Expenditure (Budget)'!$A$6:$A$30,0),MATCH('Cashflow forecast (monthly)'!E$2,'Expenditure (Budget)'!$A$4:$AE$4,0))</f>
        <v>0</v>
      </c>
      <c r="F31" s="40">
        <f>INDEX('Expenditure (Budget)'!$D:$D,MATCH($B31,'Expenditure (Budget)'!$A:$A,0))*INDEX('Expenditure (Budget)'!$A$6:$AE$30,MATCH($B31,'Expenditure (Budget)'!$A$6:$A$30,0),MATCH('Cashflow forecast (monthly)'!F$2,'Expenditure (Budget)'!$A$4:$AE$4,0))</f>
        <v>2000</v>
      </c>
      <c r="G31" s="40">
        <f>INDEX('Expenditure (Budget)'!$D:$D,MATCH($B31,'Expenditure (Budget)'!$A:$A,0))*INDEX('Expenditure (Budget)'!$A$6:$AE$30,MATCH($B31,'Expenditure (Budget)'!$A$6:$A$30,0),MATCH('Cashflow forecast (monthly)'!G$2,'Expenditure (Budget)'!$A$4:$AE$4,0))</f>
        <v>0</v>
      </c>
      <c r="H31" s="40">
        <f>INDEX('Expenditure (Budget)'!$D:$D,MATCH($B31,'Expenditure (Budget)'!$A:$A,0))*INDEX('Expenditure (Budget)'!$A$6:$AE$30,MATCH($B31,'Expenditure (Budget)'!$A$6:$A$30,0),MATCH('Cashflow forecast (monthly)'!H$2,'Expenditure (Budget)'!$A$4:$AE$4,0))</f>
        <v>2000</v>
      </c>
      <c r="I31" s="40">
        <f>INDEX('Expenditure (Budget)'!$D:$D,MATCH($B31,'Expenditure (Budget)'!$A:$A,0))*INDEX('Expenditure (Budget)'!$A$6:$AE$30,MATCH($B31,'Expenditure (Budget)'!$A$6:$A$30,0),MATCH('Cashflow forecast (monthly)'!I$2,'Expenditure (Budget)'!$A$4:$AE$4,0))</f>
        <v>0</v>
      </c>
      <c r="J31" s="40">
        <f>INDEX('Expenditure (Budget)'!$D:$D,MATCH($B31,'Expenditure (Budget)'!$A:$A,0))*INDEX('Expenditure (Budget)'!$A$6:$AE$30,MATCH($B31,'Expenditure (Budget)'!$A$6:$A$30,0),MATCH('Cashflow forecast (monthly)'!J$2,'Expenditure (Budget)'!$A$4:$AE$4,0))</f>
        <v>0</v>
      </c>
      <c r="K31" s="40">
        <f>INDEX('Expenditure (Budget)'!$D:$D,MATCH($B31,'Expenditure (Budget)'!$A:$A,0))*INDEX('Expenditure (Budget)'!$A$6:$AE$30,MATCH($B31,'Expenditure (Budget)'!$A$6:$A$30,0),MATCH('Cashflow forecast (monthly)'!K$2,'Expenditure (Budget)'!$A$4:$AE$4,0))</f>
        <v>2000</v>
      </c>
      <c r="L31" s="40">
        <f>INDEX('Expenditure (Budget)'!$D:$D,MATCH($B31,'Expenditure (Budget)'!$A:$A,0))*INDEX('Expenditure (Budget)'!$A$6:$AE$30,MATCH($B31,'Expenditure (Budget)'!$A$6:$A$30,0),MATCH('Cashflow forecast (monthly)'!L$2,'Expenditure (Budget)'!$A$4:$AE$4,0))</f>
        <v>0</v>
      </c>
      <c r="M31" s="40">
        <f>INDEX('Expenditure (Budget)'!$D:$D,MATCH($B31,'Expenditure (Budget)'!$A:$A,0))*INDEX('Expenditure (Budget)'!$A$6:$AE$30,MATCH($B31,'Expenditure (Budget)'!$A$6:$A$30,0),MATCH('Cashflow forecast (monthly)'!M$2,'Expenditure (Budget)'!$A$4:$AE$4,0))</f>
        <v>0</v>
      </c>
      <c r="N31" s="40">
        <f>INDEX('Expenditure (Budget)'!$D:$D,MATCH($B31,'Expenditure (Budget)'!$A:$A,0))*INDEX('Expenditure (Budget)'!$A$6:$AE$30,MATCH($B31,'Expenditure (Budget)'!$A$6:$A$30,0),MATCH('Cashflow forecast (monthly)'!N$2,'Expenditure (Budget)'!$A$4:$AE$4,0))</f>
        <v>2000</v>
      </c>
      <c r="O31" s="40">
        <f>INDEX('Expenditure (Budget)'!$D:$D,MATCH($B31,'Expenditure (Budget)'!$A:$A,0))*INDEX('Expenditure (Budget)'!$A$6:$AE$30,MATCH($B31,'Expenditure (Budget)'!$A$6:$A$30,0),MATCH('Cashflow forecast (monthly)'!O$2,'Expenditure (Budget)'!$A$4:$AE$4,0))</f>
        <v>0</v>
      </c>
      <c r="P31" s="40">
        <f>INDEX('Expenditure (Budget)'!$D:$D,MATCH($B31,'Expenditure (Budget)'!$A:$A,0))*INDEX('Expenditure (Budget)'!$A$6:$AE$30,MATCH($B31,'Expenditure (Budget)'!$A$6:$A$30,0),MATCH('Cashflow forecast (monthly)'!P$2,'Expenditure (Budget)'!$A$4:$AE$4,0))</f>
        <v>0</v>
      </c>
      <c r="Q31" s="40">
        <f>INDEX('Expenditure (Budget)'!$D:$D,MATCH($B31,'Expenditure (Budget)'!$A:$A,0))*INDEX('Expenditure (Budget)'!$A$6:$AE$30,MATCH($B31,'Expenditure (Budget)'!$A$6:$A$30,0),MATCH('Cashflow forecast (monthly)'!Q$2,'Expenditure (Budget)'!$A$4:$AE$4,0))</f>
        <v>2000</v>
      </c>
      <c r="R31" s="40">
        <f>INDEX('Expenditure (Budget)'!$D:$D,MATCH($B31,'Expenditure (Budget)'!$A:$A,0))*INDEX('Expenditure (Budget)'!$A$6:$AE$30,MATCH($B31,'Expenditure (Budget)'!$A$6:$A$30,0),MATCH('Cashflow forecast (monthly)'!R$2,'Expenditure (Budget)'!$A$4:$AE$4,0))</f>
        <v>0</v>
      </c>
      <c r="S31" s="40">
        <f>INDEX('Expenditure (Budget)'!$D:$D,MATCH($B31,'Expenditure (Budget)'!$A:$A,0))*INDEX('Expenditure (Budget)'!$A$6:$AE$30,MATCH($B31,'Expenditure (Budget)'!$A$6:$A$30,0),MATCH('Cashflow forecast (monthly)'!S$2,'Expenditure (Budget)'!$A$4:$AE$4,0))</f>
        <v>0</v>
      </c>
      <c r="T31" s="40">
        <f>INDEX('Expenditure (Budget)'!$D:$D,MATCH($B31,'Expenditure (Budget)'!$A:$A,0))*INDEX('Expenditure (Budget)'!$A$6:$AE$30,MATCH($B31,'Expenditure (Budget)'!$A$6:$A$30,0),MATCH('Cashflow forecast (monthly)'!T$2,'Expenditure (Budget)'!$A$4:$AE$4,0))</f>
        <v>2000</v>
      </c>
      <c r="U31" s="40">
        <f>INDEX('Expenditure (Budget)'!$D:$D,MATCH($B31,'Expenditure (Budget)'!$A:$A,0))*INDEX('Expenditure (Budget)'!$A$6:$AE$30,MATCH($B31,'Expenditure (Budget)'!$A$6:$A$30,0),MATCH('Cashflow forecast (monthly)'!U$2,'Expenditure (Budget)'!$A$4:$AE$4,0))</f>
        <v>0</v>
      </c>
      <c r="V31" s="40">
        <f>INDEX('Expenditure (Budget)'!$D:$D,MATCH($B31,'Expenditure (Budget)'!$A:$A,0))*INDEX('Expenditure (Budget)'!$A$6:$AE$30,MATCH($B31,'Expenditure (Budget)'!$A$6:$A$30,0),MATCH('Cashflow forecast (monthly)'!V$2,'Expenditure (Budget)'!$A$4:$AE$4,0))</f>
        <v>0</v>
      </c>
      <c r="W31" s="107">
        <f>'Expenditure (Budget)'!L24*'Expenditure (Budget)'!$D$24</f>
        <v>0</v>
      </c>
      <c r="X31" s="107">
        <f>'Expenditure (Budget)'!M24*'Expenditure (Budget)'!$D$24</f>
        <v>0</v>
      </c>
      <c r="Y31" s="107">
        <f>'Expenditure (Budget)'!N24*'Expenditure (Budget)'!$D$24</f>
        <v>0</v>
      </c>
      <c r="Z31" s="107">
        <f>'Expenditure (Budget)'!O24*'Expenditure (Budget)'!$D$24</f>
        <v>2000</v>
      </c>
    </row>
    <row r="32" spans="1:26" ht="20" customHeight="1" x14ac:dyDescent="0.35">
      <c r="B32" s="37" t="str">
        <f>'Expenditure (Budget)'!A25</f>
        <v>Accomodation (international)</v>
      </c>
      <c r="C32" s="40">
        <f>INDEX('Expenditure (Budget)'!$D:$D,MATCH($B32,'Expenditure (Budget)'!$A:$A,0))*INDEX('Expenditure (Budget)'!$A$6:$AE$30,MATCH($B32,'Expenditure (Budget)'!$A$6:$A$30,0),MATCH('Cashflow forecast (monthly)'!C$2,'Expenditure (Budget)'!$A$4:$AE$4,0))</f>
        <v>0</v>
      </c>
      <c r="D32" s="40">
        <f>INDEX('Expenditure (Budget)'!$D:$D,MATCH($B32,'Expenditure (Budget)'!$A:$A,0))*INDEX('Expenditure (Budget)'!$A$6:$AE$30,MATCH($B32,'Expenditure (Budget)'!$A$6:$A$30,0),MATCH('Cashflow forecast (monthly)'!D$2,'Expenditure (Budget)'!$A$4:$AE$4,0))</f>
        <v>0</v>
      </c>
      <c r="E32" s="40">
        <f>INDEX('Expenditure (Budget)'!$D:$D,MATCH($B32,'Expenditure (Budget)'!$A:$A,0))*INDEX('Expenditure (Budget)'!$A$6:$AE$30,MATCH($B32,'Expenditure (Budget)'!$A$6:$A$30,0),MATCH('Cashflow forecast (monthly)'!E$2,'Expenditure (Budget)'!$A$4:$AE$4,0))</f>
        <v>0</v>
      </c>
      <c r="F32" s="40">
        <f>INDEX('Expenditure (Budget)'!$D:$D,MATCH($B32,'Expenditure (Budget)'!$A:$A,0))*INDEX('Expenditure (Budget)'!$A$6:$AE$30,MATCH($B32,'Expenditure (Budget)'!$A$6:$A$30,0),MATCH('Cashflow forecast (monthly)'!F$2,'Expenditure (Budget)'!$A$4:$AE$4,0))</f>
        <v>2000</v>
      </c>
      <c r="G32" s="40">
        <f>INDEX('Expenditure (Budget)'!$D:$D,MATCH($B32,'Expenditure (Budget)'!$A:$A,0))*INDEX('Expenditure (Budget)'!$A$6:$AE$30,MATCH($B32,'Expenditure (Budget)'!$A$6:$A$30,0),MATCH('Cashflow forecast (monthly)'!G$2,'Expenditure (Budget)'!$A$4:$AE$4,0))</f>
        <v>0</v>
      </c>
      <c r="H32" s="40">
        <f>INDEX('Expenditure (Budget)'!$D:$D,MATCH($B32,'Expenditure (Budget)'!$A:$A,0))*INDEX('Expenditure (Budget)'!$A$6:$AE$30,MATCH($B32,'Expenditure (Budget)'!$A$6:$A$30,0),MATCH('Cashflow forecast (monthly)'!H$2,'Expenditure (Budget)'!$A$4:$AE$4,0))</f>
        <v>2000</v>
      </c>
      <c r="I32" s="40">
        <f>INDEX('Expenditure (Budget)'!$D:$D,MATCH($B32,'Expenditure (Budget)'!$A:$A,0))*INDEX('Expenditure (Budget)'!$A$6:$AE$30,MATCH($B32,'Expenditure (Budget)'!$A$6:$A$30,0),MATCH('Cashflow forecast (monthly)'!I$2,'Expenditure (Budget)'!$A$4:$AE$4,0))</f>
        <v>0</v>
      </c>
      <c r="J32" s="40">
        <f>INDEX('Expenditure (Budget)'!$D:$D,MATCH($B32,'Expenditure (Budget)'!$A:$A,0))*INDEX('Expenditure (Budget)'!$A$6:$AE$30,MATCH($B32,'Expenditure (Budget)'!$A$6:$A$30,0),MATCH('Cashflow forecast (monthly)'!J$2,'Expenditure (Budget)'!$A$4:$AE$4,0))</f>
        <v>0</v>
      </c>
      <c r="K32" s="40">
        <f>INDEX('Expenditure (Budget)'!$D:$D,MATCH($B32,'Expenditure (Budget)'!$A:$A,0))*INDEX('Expenditure (Budget)'!$A$6:$AE$30,MATCH($B32,'Expenditure (Budget)'!$A$6:$A$30,0),MATCH('Cashflow forecast (monthly)'!K$2,'Expenditure (Budget)'!$A$4:$AE$4,0))</f>
        <v>2000</v>
      </c>
      <c r="L32" s="40">
        <f>INDEX('Expenditure (Budget)'!$D:$D,MATCH($B32,'Expenditure (Budget)'!$A:$A,0))*INDEX('Expenditure (Budget)'!$A$6:$AE$30,MATCH($B32,'Expenditure (Budget)'!$A$6:$A$30,0),MATCH('Cashflow forecast (monthly)'!L$2,'Expenditure (Budget)'!$A$4:$AE$4,0))</f>
        <v>0</v>
      </c>
      <c r="M32" s="40">
        <f>INDEX('Expenditure (Budget)'!$D:$D,MATCH($B32,'Expenditure (Budget)'!$A:$A,0))*INDEX('Expenditure (Budget)'!$A$6:$AE$30,MATCH($B32,'Expenditure (Budget)'!$A$6:$A$30,0),MATCH('Cashflow forecast (monthly)'!M$2,'Expenditure (Budget)'!$A$4:$AE$4,0))</f>
        <v>0</v>
      </c>
      <c r="N32" s="40">
        <f>INDEX('Expenditure (Budget)'!$D:$D,MATCH($B32,'Expenditure (Budget)'!$A:$A,0))*INDEX('Expenditure (Budget)'!$A$6:$AE$30,MATCH($B32,'Expenditure (Budget)'!$A$6:$A$30,0),MATCH('Cashflow forecast (monthly)'!N$2,'Expenditure (Budget)'!$A$4:$AE$4,0))</f>
        <v>2000</v>
      </c>
      <c r="O32" s="40">
        <f>INDEX('Expenditure (Budget)'!$D:$D,MATCH($B32,'Expenditure (Budget)'!$A:$A,0))*INDEX('Expenditure (Budget)'!$A$6:$AE$30,MATCH($B32,'Expenditure (Budget)'!$A$6:$A$30,0),MATCH('Cashflow forecast (monthly)'!O$2,'Expenditure (Budget)'!$A$4:$AE$4,0))</f>
        <v>0</v>
      </c>
      <c r="P32" s="40">
        <f>INDEX('Expenditure (Budget)'!$D:$D,MATCH($B32,'Expenditure (Budget)'!$A:$A,0))*INDEX('Expenditure (Budget)'!$A$6:$AE$30,MATCH($B32,'Expenditure (Budget)'!$A$6:$A$30,0),MATCH('Cashflow forecast (monthly)'!P$2,'Expenditure (Budget)'!$A$4:$AE$4,0))</f>
        <v>0</v>
      </c>
      <c r="Q32" s="40">
        <f>INDEX('Expenditure (Budget)'!$D:$D,MATCH($B32,'Expenditure (Budget)'!$A:$A,0))*INDEX('Expenditure (Budget)'!$A$6:$AE$30,MATCH($B32,'Expenditure (Budget)'!$A$6:$A$30,0),MATCH('Cashflow forecast (monthly)'!Q$2,'Expenditure (Budget)'!$A$4:$AE$4,0))</f>
        <v>2000</v>
      </c>
      <c r="R32" s="40">
        <f>INDEX('Expenditure (Budget)'!$D:$D,MATCH($B32,'Expenditure (Budget)'!$A:$A,0))*INDEX('Expenditure (Budget)'!$A$6:$AE$30,MATCH($B32,'Expenditure (Budget)'!$A$6:$A$30,0),MATCH('Cashflow forecast (monthly)'!R$2,'Expenditure (Budget)'!$A$4:$AE$4,0))</f>
        <v>0</v>
      </c>
      <c r="S32" s="40">
        <f>INDEX('Expenditure (Budget)'!$D:$D,MATCH($B32,'Expenditure (Budget)'!$A:$A,0))*INDEX('Expenditure (Budget)'!$A$6:$AE$30,MATCH($B32,'Expenditure (Budget)'!$A$6:$A$30,0),MATCH('Cashflow forecast (monthly)'!S$2,'Expenditure (Budget)'!$A$4:$AE$4,0))</f>
        <v>0</v>
      </c>
      <c r="T32" s="40">
        <f>INDEX('Expenditure (Budget)'!$D:$D,MATCH($B32,'Expenditure (Budget)'!$A:$A,0))*INDEX('Expenditure (Budget)'!$A$6:$AE$30,MATCH($B32,'Expenditure (Budget)'!$A$6:$A$30,0),MATCH('Cashflow forecast (monthly)'!T$2,'Expenditure (Budget)'!$A$4:$AE$4,0))</f>
        <v>2000</v>
      </c>
      <c r="U32" s="40">
        <f>INDEX('Expenditure (Budget)'!$D:$D,MATCH($B32,'Expenditure (Budget)'!$A:$A,0))*INDEX('Expenditure (Budget)'!$A$6:$AE$30,MATCH($B32,'Expenditure (Budget)'!$A$6:$A$30,0),MATCH('Cashflow forecast (monthly)'!U$2,'Expenditure (Budget)'!$A$4:$AE$4,0))</f>
        <v>0</v>
      </c>
      <c r="V32" s="40">
        <f>INDEX('Expenditure (Budget)'!$D:$D,MATCH($B32,'Expenditure (Budget)'!$A:$A,0))*INDEX('Expenditure (Budget)'!$A$6:$AE$30,MATCH($B32,'Expenditure (Budget)'!$A$6:$A$30,0),MATCH('Cashflow forecast (monthly)'!V$2,'Expenditure (Budget)'!$A$4:$AE$4,0))</f>
        <v>0</v>
      </c>
      <c r="W32" s="107">
        <f>'Expenditure (Budget)'!L25*'Expenditure (Budget)'!$D$25</f>
        <v>0</v>
      </c>
      <c r="X32" s="107">
        <f>'Expenditure (Budget)'!M25*'Expenditure (Budget)'!$D$25</f>
        <v>0</v>
      </c>
      <c r="Y32" s="107">
        <f>'Expenditure (Budget)'!N25*'Expenditure (Budget)'!$D$25</f>
        <v>0</v>
      </c>
      <c r="Z32" s="107">
        <f>'Expenditure (Budget)'!O25*'Expenditure (Budget)'!$D$25</f>
        <v>2000</v>
      </c>
    </row>
    <row r="33" spans="2:26" ht="20" customHeight="1" x14ac:dyDescent="0.35">
      <c r="B33" s="37" t="str">
        <f>'Expenditure (Budget)'!A26</f>
        <v>Portal development- grant access portal</v>
      </c>
      <c r="C33" s="40">
        <f>INDEX('Expenditure (Budget)'!$D:$D,MATCH($B33,'Expenditure (Budget)'!$A:$A,0))*INDEX('Expenditure (Budget)'!$A$6:$AE$30,MATCH($B33,'Expenditure (Budget)'!$A$6:$A$30,0),MATCH('Cashflow forecast (monthly)'!C$2,'Expenditure (Budget)'!$A$4:$AE$4,0))</f>
        <v>0</v>
      </c>
      <c r="D33" s="40">
        <f>INDEX('Expenditure (Budget)'!$D:$D,MATCH($B33,'Expenditure (Budget)'!$A:$A,0))*INDEX('Expenditure (Budget)'!$A$6:$AE$30,MATCH($B33,'Expenditure (Budget)'!$A$6:$A$30,0),MATCH('Cashflow forecast (monthly)'!D$2,'Expenditure (Budget)'!$A$4:$AE$4,0))</f>
        <v>0</v>
      </c>
      <c r="E33" s="40">
        <f>INDEX('Expenditure (Budget)'!$D:$D,MATCH($B33,'Expenditure (Budget)'!$A:$A,0))*INDEX('Expenditure (Budget)'!$A$6:$AE$30,MATCH($B33,'Expenditure (Budget)'!$A$6:$A$30,0),MATCH('Cashflow forecast (monthly)'!E$2,'Expenditure (Budget)'!$A$4:$AE$4,0))</f>
        <v>0</v>
      </c>
      <c r="F33" s="40">
        <f>INDEX('Expenditure (Budget)'!$D:$D,MATCH($B33,'Expenditure (Budget)'!$A:$A,0))*INDEX('Expenditure (Budget)'!$A$6:$AE$30,MATCH($B33,'Expenditure (Budget)'!$A$6:$A$30,0),MATCH('Cashflow forecast (monthly)'!F$2,'Expenditure (Budget)'!$A$4:$AE$4,0))</f>
        <v>5000</v>
      </c>
      <c r="G33" s="40">
        <f>INDEX('Expenditure (Budget)'!$D:$D,MATCH($B33,'Expenditure (Budget)'!$A:$A,0))*INDEX('Expenditure (Budget)'!$A$6:$AE$30,MATCH($B33,'Expenditure (Budget)'!$A$6:$A$30,0),MATCH('Cashflow forecast (monthly)'!G$2,'Expenditure (Budget)'!$A$4:$AE$4,0))</f>
        <v>0</v>
      </c>
      <c r="H33" s="40">
        <f>INDEX('Expenditure (Budget)'!$D:$D,MATCH($B33,'Expenditure (Budget)'!$A:$A,0))*INDEX('Expenditure (Budget)'!$A$6:$AE$30,MATCH($B33,'Expenditure (Budget)'!$A$6:$A$30,0),MATCH('Cashflow forecast (monthly)'!H$2,'Expenditure (Budget)'!$A$4:$AE$4,0))</f>
        <v>0</v>
      </c>
      <c r="I33" s="40">
        <f>INDEX('Expenditure (Budget)'!$D:$D,MATCH($B33,'Expenditure (Budget)'!$A:$A,0))*INDEX('Expenditure (Budget)'!$A$6:$AE$30,MATCH($B33,'Expenditure (Budget)'!$A$6:$A$30,0),MATCH('Cashflow forecast (monthly)'!I$2,'Expenditure (Budget)'!$A$4:$AE$4,0))</f>
        <v>0</v>
      </c>
      <c r="J33" s="40">
        <f>INDEX('Expenditure (Budget)'!$D:$D,MATCH($B33,'Expenditure (Budget)'!$A:$A,0))*INDEX('Expenditure (Budget)'!$A$6:$AE$30,MATCH($B33,'Expenditure (Budget)'!$A$6:$A$30,0),MATCH('Cashflow forecast (monthly)'!J$2,'Expenditure (Budget)'!$A$4:$AE$4,0))</f>
        <v>0</v>
      </c>
      <c r="K33" s="40">
        <f>INDEX('Expenditure (Budget)'!$D:$D,MATCH($B33,'Expenditure (Budget)'!$A:$A,0))*INDEX('Expenditure (Budget)'!$A$6:$AE$30,MATCH($B33,'Expenditure (Budget)'!$A$6:$A$30,0),MATCH('Cashflow forecast (monthly)'!K$2,'Expenditure (Budget)'!$A$4:$AE$4,0))</f>
        <v>0</v>
      </c>
      <c r="L33" s="40">
        <f>INDEX('Expenditure (Budget)'!$D:$D,MATCH($B33,'Expenditure (Budget)'!$A:$A,0))*INDEX('Expenditure (Budget)'!$A$6:$AE$30,MATCH($B33,'Expenditure (Budget)'!$A$6:$A$30,0),MATCH('Cashflow forecast (monthly)'!L$2,'Expenditure (Budget)'!$A$4:$AE$4,0))</f>
        <v>0</v>
      </c>
      <c r="M33" s="40">
        <f>INDEX('Expenditure (Budget)'!$D:$D,MATCH($B33,'Expenditure (Budget)'!$A:$A,0))*INDEX('Expenditure (Budget)'!$A$6:$AE$30,MATCH($B33,'Expenditure (Budget)'!$A$6:$A$30,0),MATCH('Cashflow forecast (monthly)'!M$2,'Expenditure (Budget)'!$A$4:$AE$4,0))</f>
        <v>0</v>
      </c>
      <c r="N33" s="40">
        <f>INDEX('Expenditure (Budget)'!$D:$D,MATCH($B33,'Expenditure (Budget)'!$A:$A,0))*INDEX('Expenditure (Budget)'!$A$6:$AE$30,MATCH($B33,'Expenditure (Budget)'!$A$6:$A$30,0),MATCH('Cashflow forecast (monthly)'!N$2,'Expenditure (Budget)'!$A$4:$AE$4,0))</f>
        <v>0</v>
      </c>
      <c r="O33" s="40">
        <f>INDEX('Expenditure (Budget)'!$D:$D,MATCH($B33,'Expenditure (Budget)'!$A:$A,0))*INDEX('Expenditure (Budget)'!$A$6:$AE$30,MATCH($B33,'Expenditure (Budget)'!$A$6:$A$30,0),MATCH('Cashflow forecast (monthly)'!O$2,'Expenditure (Budget)'!$A$4:$AE$4,0))</f>
        <v>0</v>
      </c>
      <c r="P33" s="40">
        <f>INDEX('Expenditure (Budget)'!$D:$D,MATCH($B33,'Expenditure (Budget)'!$A:$A,0))*INDEX('Expenditure (Budget)'!$A$6:$AE$30,MATCH($B33,'Expenditure (Budget)'!$A$6:$A$30,0),MATCH('Cashflow forecast (monthly)'!P$2,'Expenditure (Budget)'!$A$4:$AE$4,0))</f>
        <v>0</v>
      </c>
      <c r="Q33" s="40">
        <f>INDEX('Expenditure (Budget)'!$D:$D,MATCH($B33,'Expenditure (Budget)'!$A:$A,0))*INDEX('Expenditure (Budget)'!$A$6:$AE$30,MATCH($B33,'Expenditure (Budget)'!$A$6:$A$30,0),MATCH('Cashflow forecast (monthly)'!Q$2,'Expenditure (Budget)'!$A$4:$AE$4,0))</f>
        <v>0</v>
      </c>
      <c r="R33" s="40">
        <f>INDEX('Expenditure (Budget)'!$D:$D,MATCH($B33,'Expenditure (Budget)'!$A:$A,0))*INDEX('Expenditure (Budget)'!$A$6:$AE$30,MATCH($B33,'Expenditure (Budget)'!$A$6:$A$30,0),MATCH('Cashflow forecast (monthly)'!R$2,'Expenditure (Budget)'!$A$4:$AE$4,0))</f>
        <v>5000</v>
      </c>
      <c r="S33" s="40">
        <f>INDEX('Expenditure (Budget)'!$D:$D,MATCH($B33,'Expenditure (Budget)'!$A:$A,0))*INDEX('Expenditure (Budget)'!$A$6:$AE$30,MATCH($B33,'Expenditure (Budget)'!$A$6:$A$30,0),MATCH('Cashflow forecast (monthly)'!S$2,'Expenditure (Budget)'!$A$4:$AE$4,0))</f>
        <v>0</v>
      </c>
      <c r="T33" s="40">
        <f>INDEX('Expenditure (Budget)'!$D:$D,MATCH($B33,'Expenditure (Budget)'!$A:$A,0))*INDEX('Expenditure (Budget)'!$A$6:$AE$30,MATCH($B33,'Expenditure (Budget)'!$A$6:$A$30,0),MATCH('Cashflow forecast (monthly)'!T$2,'Expenditure (Budget)'!$A$4:$AE$4,0))</f>
        <v>0</v>
      </c>
      <c r="U33" s="40">
        <f>INDEX('Expenditure (Budget)'!$D:$D,MATCH($B33,'Expenditure (Budget)'!$A:$A,0))*INDEX('Expenditure (Budget)'!$A$6:$AE$30,MATCH($B33,'Expenditure (Budget)'!$A$6:$A$30,0),MATCH('Cashflow forecast (monthly)'!U$2,'Expenditure (Budget)'!$A$4:$AE$4,0))</f>
        <v>0</v>
      </c>
      <c r="V33" s="40">
        <f>INDEX('Expenditure (Budget)'!$D:$D,MATCH($B33,'Expenditure (Budget)'!$A:$A,0))*INDEX('Expenditure (Budget)'!$A$6:$AE$30,MATCH($B33,'Expenditure (Budget)'!$A$6:$A$30,0),MATCH('Cashflow forecast (monthly)'!V$2,'Expenditure (Budget)'!$A$4:$AE$4,0))</f>
        <v>0</v>
      </c>
      <c r="W33" s="107">
        <f>'Expenditure (Budget)'!L26*'Expenditure (Budget)'!$D$26</f>
        <v>0</v>
      </c>
      <c r="X33" s="107">
        <f>'Expenditure (Budget)'!M26*'Expenditure (Budget)'!$D$26</f>
        <v>0</v>
      </c>
      <c r="Y33" s="107">
        <f>'Expenditure (Budget)'!N26*'Expenditure (Budget)'!$D$26</f>
        <v>0</v>
      </c>
      <c r="Z33" s="107">
        <f>'Expenditure (Budget)'!O26*'Expenditure (Budget)'!$D$26</f>
        <v>5000</v>
      </c>
    </row>
    <row r="34" spans="2:26" ht="20" customHeight="1" x14ac:dyDescent="0.35">
      <c r="B34" s="37" t="str">
        <f>'Expenditure (Budget)'!A27</f>
        <v>IT and website maintenance costs</v>
      </c>
      <c r="C34" s="40">
        <f>INDEX('Expenditure (Budget)'!$D:$D,MATCH($B34,'Expenditure (Budget)'!$A:$A,0))*INDEX('Expenditure (Budget)'!$A$6:$AE$30,MATCH($B34,'Expenditure (Budget)'!$A$6:$A$30,0),MATCH('Cashflow forecast (monthly)'!C$2,'Expenditure (Budget)'!$A$4:$AE$4,0))</f>
        <v>0</v>
      </c>
      <c r="D34" s="40">
        <f>INDEX('Expenditure (Budget)'!$D:$D,MATCH($B34,'Expenditure (Budget)'!$A:$A,0))*INDEX('Expenditure (Budget)'!$A$6:$AE$30,MATCH($B34,'Expenditure (Budget)'!$A$6:$A$30,0),MATCH('Cashflow forecast (monthly)'!D$2,'Expenditure (Budget)'!$A$4:$AE$4,0))</f>
        <v>150</v>
      </c>
      <c r="E34" s="40">
        <f>INDEX('Expenditure (Budget)'!$D:$D,MATCH($B34,'Expenditure (Budget)'!$A:$A,0))*INDEX('Expenditure (Budget)'!$A$6:$AE$30,MATCH($B34,'Expenditure (Budget)'!$A$6:$A$30,0),MATCH('Cashflow forecast (monthly)'!E$2,'Expenditure (Budget)'!$A$4:$AE$4,0))</f>
        <v>0</v>
      </c>
      <c r="F34" s="40">
        <f>INDEX('Expenditure (Budget)'!$D:$D,MATCH($B34,'Expenditure (Budget)'!$A:$A,0))*INDEX('Expenditure (Budget)'!$A$6:$AE$30,MATCH($B34,'Expenditure (Budget)'!$A$6:$A$30,0),MATCH('Cashflow forecast (monthly)'!F$2,'Expenditure (Budget)'!$A$4:$AE$4,0))</f>
        <v>0</v>
      </c>
      <c r="G34" s="40">
        <f>INDEX('Expenditure (Budget)'!$D:$D,MATCH($B34,'Expenditure (Budget)'!$A:$A,0))*INDEX('Expenditure (Budget)'!$A$6:$AE$30,MATCH($B34,'Expenditure (Budget)'!$A$6:$A$30,0),MATCH('Cashflow forecast (monthly)'!G$2,'Expenditure (Budget)'!$A$4:$AE$4,0))</f>
        <v>150</v>
      </c>
      <c r="H34" s="40">
        <f>INDEX('Expenditure (Budget)'!$D:$D,MATCH($B34,'Expenditure (Budget)'!$A:$A,0))*INDEX('Expenditure (Budget)'!$A$6:$AE$30,MATCH($B34,'Expenditure (Budget)'!$A$6:$A$30,0),MATCH('Cashflow forecast (monthly)'!H$2,'Expenditure (Budget)'!$A$4:$AE$4,0))</f>
        <v>0</v>
      </c>
      <c r="I34" s="40">
        <f>INDEX('Expenditure (Budget)'!$D:$D,MATCH($B34,'Expenditure (Budget)'!$A:$A,0))*INDEX('Expenditure (Budget)'!$A$6:$AE$30,MATCH($B34,'Expenditure (Budget)'!$A$6:$A$30,0),MATCH('Cashflow forecast (monthly)'!I$2,'Expenditure (Budget)'!$A$4:$AE$4,0))</f>
        <v>0</v>
      </c>
      <c r="J34" s="40">
        <f>INDEX('Expenditure (Budget)'!$D:$D,MATCH($B34,'Expenditure (Budget)'!$A:$A,0))*INDEX('Expenditure (Budget)'!$A$6:$AE$30,MATCH($B34,'Expenditure (Budget)'!$A$6:$A$30,0),MATCH('Cashflow forecast (monthly)'!J$2,'Expenditure (Budget)'!$A$4:$AE$4,0))</f>
        <v>150</v>
      </c>
      <c r="K34" s="40">
        <f>INDEX('Expenditure (Budget)'!$D:$D,MATCH($B34,'Expenditure (Budget)'!$A:$A,0))*INDEX('Expenditure (Budget)'!$A$6:$AE$30,MATCH($B34,'Expenditure (Budget)'!$A$6:$A$30,0),MATCH('Cashflow forecast (monthly)'!K$2,'Expenditure (Budget)'!$A$4:$AE$4,0))</f>
        <v>0</v>
      </c>
      <c r="L34" s="40">
        <f>INDEX('Expenditure (Budget)'!$D:$D,MATCH($B34,'Expenditure (Budget)'!$A:$A,0))*INDEX('Expenditure (Budget)'!$A$6:$AE$30,MATCH($B34,'Expenditure (Budget)'!$A$6:$A$30,0),MATCH('Cashflow forecast (monthly)'!L$2,'Expenditure (Budget)'!$A$4:$AE$4,0))</f>
        <v>0</v>
      </c>
      <c r="M34" s="40">
        <f>INDEX('Expenditure (Budget)'!$D:$D,MATCH($B34,'Expenditure (Budget)'!$A:$A,0))*INDEX('Expenditure (Budget)'!$A$6:$AE$30,MATCH($B34,'Expenditure (Budget)'!$A$6:$A$30,0),MATCH('Cashflow forecast (monthly)'!M$2,'Expenditure (Budget)'!$A$4:$AE$4,0))</f>
        <v>150</v>
      </c>
      <c r="N34" s="40">
        <f>INDEX('Expenditure (Budget)'!$D:$D,MATCH($B34,'Expenditure (Budget)'!$A:$A,0))*INDEX('Expenditure (Budget)'!$A$6:$AE$30,MATCH($B34,'Expenditure (Budget)'!$A$6:$A$30,0),MATCH('Cashflow forecast (monthly)'!N$2,'Expenditure (Budget)'!$A$4:$AE$4,0))</f>
        <v>0</v>
      </c>
      <c r="O34" s="40">
        <f>INDEX('Expenditure (Budget)'!$D:$D,MATCH($B34,'Expenditure (Budget)'!$A:$A,0))*INDEX('Expenditure (Budget)'!$A$6:$AE$30,MATCH($B34,'Expenditure (Budget)'!$A$6:$A$30,0),MATCH('Cashflow forecast (monthly)'!O$2,'Expenditure (Budget)'!$A$4:$AE$4,0))</f>
        <v>0</v>
      </c>
      <c r="P34" s="40">
        <f>INDEX('Expenditure (Budget)'!$D:$D,MATCH($B34,'Expenditure (Budget)'!$A:$A,0))*INDEX('Expenditure (Budget)'!$A$6:$AE$30,MATCH($B34,'Expenditure (Budget)'!$A$6:$A$30,0),MATCH('Cashflow forecast (monthly)'!P$2,'Expenditure (Budget)'!$A$4:$AE$4,0))</f>
        <v>150</v>
      </c>
      <c r="Q34" s="40">
        <f>INDEX('Expenditure (Budget)'!$D:$D,MATCH($B34,'Expenditure (Budget)'!$A:$A,0))*INDEX('Expenditure (Budget)'!$A$6:$AE$30,MATCH($B34,'Expenditure (Budget)'!$A$6:$A$30,0),MATCH('Cashflow forecast (monthly)'!Q$2,'Expenditure (Budget)'!$A$4:$AE$4,0))</f>
        <v>0</v>
      </c>
      <c r="R34" s="40">
        <f>INDEX('Expenditure (Budget)'!$D:$D,MATCH($B34,'Expenditure (Budget)'!$A:$A,0))*INDEX('Expenditure (Budget)'!$A$6:$AE$30,MATCH($B34,'Expenditure (Budget)'!$A$6:$A$30,0),MATCH('Cashflow forecast (monthly)'!R$2,'Expenditure (Budget)'!$A$4:$AE$4,0))</f>
        <v>0</v>
      </c>
      <c r="S34" s="40">
        <f>INDEX('Expenditure (Budget)'!$D:$D,MATCH($B34,'Expenditure (Budget)'!$A:$A,0))*INDEX('Expenditure (Budget)'!$A$6:$AE$30,MATCH($B34,'Expenditure (Budget)'!$A$6:$A$30,0),MATCH('Cashflow forecast (monthly)'!S$2,'Expenditure (Budget)'!$A$4:$AE$4,0))</f>
        <v>150</v>
      </c>
      <c r="T34" s="40">
        <f>INDEX('Expenditure (Budget)'!$D:$D,MATCH($B34,'Expenditure (Budget)'!$A:$A,0))*INDEX('Expenditure (Budget)'!$A$6:$AE$30,MATCH($B34,'Expenditure (Budget)'!$A$6:$A$30,0),MATCH('Cashflow forecast (monthly)'!T$2,'Expenditure (Budget)'!$A$4:$AE$4,0))</f>
        <v>0</v>
      </c>
      <c r="U34" s="40">
        <f>INDEX('Expenditure (Budget)'!$D:$D,MATCH($B34,'Expenditure (Budget)'!$A:$A,0))*INDEX('Expenditure (Budget)'!$A$6:$AE$30,MATCH($B34,'Expenditure (Budget)'!$A$6:$A$30,0),MATCH('Cashflow forecast (monthly)'!U$2,'Expenditure (Budget)'!$A$4:$AE$4,0))</f>
        <v>0</v>
      </c>
      <c r="V34" s="40">
        <f>INDEX('Expenditure (Budget)'!$D:$D,MATCH($B34,'Expenditure (Budget)'!$A:$A,0))*INDEX('Expenditure (Budget)'!$A$6:$AE$30,MATCH($B34,'Expenditure (Budget)'!$A$6:$A$30,0),MATCH('Cashflow forecast (monthly)'!V$2,'Expenditure (Budget)'!$A$4:$AE$4,0))</f>
        <v>150</v>
      </c>
      <c r="W34" s="107">
        <f>'Expenditure (Budget)'!L27*'Expenditure (Budget)'!$D$27</f>
        <v>0</v>
      </c>
      <c r="X34" s="107">
        <f>'Expenditure (Budget)'!M27*'Expenditure (Budget)'!$D$27</f>
        <v>150</v>
      </c>
      <c r="Y34" s="107">
        <f>'Expenditure (Budget)'!N27*'Expenditure (Budget)'!$D$27</f>
        <v>0</v>
      </c>
      <c r="Z34" s="107">
        <f>'Expenditure (Budget)'!O27*'Expenditure (Budget)'!$D$27</f>
        <v>0</v>
      </c>
    </row>
    <row r="35" spans="2:26" ht="20" customHeight="1" x14ac:dyDescent="0.35">
      <c r="B35" s="37" t="str">
        <f>'Expenditure (Budget)'!A28</f>
        <v>Legal costs</v>
      </c>
      <c r="C35" s="40">
        <f>INDEX('Expenditure (Budget)'!$D:$D,MATCH($B35,'Expenditure (Budget)'!$A:$A,0))*INDEX('Expenditure (Budget)'!$A$6:$AE$30,MATCH($B35,'Expenditure (Budget)'!$A$6:$A$30,0),MATCH('Cashflow forecast (monthly)'!C$2,'Expenditure (Budget)'!$A$4:$AE$4,0))</f>
        <v>0</v>
      </c>
      <c r="D35" s="40">
        <f>INDEX('Expenditure (Budget)'!$D:$D,MATCH($B35,'Expenditure (Budget)'!$A:$A,0))*INDEX('Expenditure (Budget)'!$A$6:$AE$30,MATCH($B35,'Expenditure (Budget)'!$A$6:$A$30,0),MATCH('Cashflow forecast (monthly)'!D$2,'Expenditure (Budget)'!$A$4:$AE$4,0))</f>
        <v>0</v>
      </c>
      <c r="E35" s="40">
        <f>INDEX('Expenditure (Budget)'!$D:$D,MATCH($B35,'Expenditure (Budget)'!$A:$A,0))*INDEX('Expenditure (Budget)'!$A$6:$AE$30,MATCH($B35,'Expenditure (Budget)'!$A$6:$A$30,0),MATCH('Cashflow forecast (monthly)'!E$2,'Expenditure (Budget)'!$A$4:$AE$4,0))</f>
        <v>0</v>
      </c>
      <c r="F35" s="40">
        <f>INDEX('Expenditure (Budget)'!$D:$D,MATCH($B35,'Expenditure (Budget)'!$A:$A,0))*INDEX('Expenditure (Budget)'!$A$6:$AE$30,MATCH($B35,'Expenditure (Budget)'!$A$6:$A$30,0),MATCH('Cashflow forecast (monthly)'!F$2,'Expenditure (Budget)'!$A$4:$AE$4,0))</f>
        <v>0</v>
      </c>
      <c r="G35" s="40">
        <f>INDEX('Expenditure (Budget)'!$D:$D,MATCH($B35,'Expenditure (Budget)'!$A:$A,0))*INDEX('Expenditure (Budget)'!$A$6:$AE$30,MATCH($B35,'Expenditure (Budget)'!$A$6:$A$30,0),MATCH('Cashflow forecast (monthly)'!G$2,'Expenditure (Budget)'!$A$4:$AE$4,0))</f>
        <v>0</v>
      </c>
      <c r="H35" s="40">
        <f>INDEX('Expenditure (Budget)'!$D:$D,MATCH($B35,'Expenditure (Budget)'!$A:$A,0))*INDEX('Expenditure (Budget)'!$A$6:$AE$30,MATCH($B35,'Expenditure (Budget)'!$A$6:$A$30,0),MATCH('Cashflow forecast (monthly)'!H$2,'Expenditure (Budget)'!$A$4:$AE$4,0))</f>
        <v>0</v>
      </c>
      <c r="I35" s="40">
        <f>INDEX('Expenditure (Budget)'!$D:$D,MATCH($B35,'Expenditure (Budget)'!$A:$A,0))*INDEX('Expenditure (Budget)'!$A$6:$AE$30,MATCH($B35,'Expenditure (Budget)'!$A$6:$A$30,0),MATCH('Cashflow forecast (monthly)'!I$2,'Expenditure (Budget)'!$A$4:$AE$4,0))</f>
        <v>3000</v>
      </c>
      <c r="J35" s="40">
        <f>INDEX('Expenditure (Budget)'!$D:$D,MATCH($B35,'Expenditure (Budget)'!$A:$A,0))*INDEX('Expenditure (Budget)'!$A$6:$AE$30,MATCH($B35,'Expenditure (Budget)'!$A$6:$A$30,0),MATCH('Cashflow forecast (monthly)'!J$2,'Expenditure (Budget)'!$A$4:$AE$4,0))</f>
        <v>0</v>
      </c>
      <c r="K35" s="40">
        <f>INDEX('Expenditure (Budget)'!$D:$D,MATCH($B35,'Expenditure (Budget)'!$A:$A,0))*INDEX('Expenditure (Budget)'!$A$6:$AE$30,MATCH($B35,'Expenditure (Budget)'!$A$6:$A$30,0),MATCH('Cashflow forecast (monthly)'!K$2,'Expenditure (Budget)'!$A$4:$AE$4,0))</f>
        <v>0</v>
      </c>
      <c r="L35" s="40">
        <f>INDEX('Expenditure (Budget)'!$D:$D,MATCH($B35,'Expenditure (Budget)'!$A:$A,0))*INDEX('Expenditure (Budget)'!$A$6:$AE$30,MATCH($B35,'Expenditure (Budget)'!$A$6:$A$30,0),MATCH('Cashflow forecast (monthly)'!L$2,'Expenditure (Budget)'!$A$4:$AE$4,0))</f>
        <v>0</v>
      </c>
      <c r="M35" s="40">
        <f>INDEX('Expenditure (Budget)'!$D:$D,MATCH($B35,'Expenditure (Budget)'!$A:$A,0))*INDEX('Expenditure (Budget)'!$A$6:$AE$30,MATCH($B35,'Expenditure (Budget)'!$A$6:$A$30,0),MATCH('Cashflow forecast (monthly)'!M$2,'Expenditure (Budget)'!$A$4:$AE$4,0))</f>
        <v>0</v>
      </c>
      <c r="N35" s="40">
        <f>INDEX('Expenditure (Budget)'!$D:$D,MATCH($B35,'Expenditure (Budget)'!$A:$A,0))*INDEX('Expenditure (Budget)'!$A$6:$AE$30,MATCH($B35,'Expenditure (Budget)'!$A$6:$A$30,0),MATCH('Cashflow forecast (monthly)'!N$2,'Expenditure (Budget)'!$A$4:$AE$4,0))</f>
        <v>0</v>
      </c>
      <c r="O35" s="40">
        <f>INDEX('Expenditure (Budget)'!$D:$D,MATCH($B35,'Expenditure (Budget)'!$A:$A,0))*INDEX('Expenditure (Budget)'!$A$6:$AE$30,MATCH($B35,'Expenditure (Budget)'!$A$6:$A$30,0),MATCH('Cashflow forecast (monthly)'!O$2,'Expenditure (Budget)'!$A$4:$AE$4,0))</f>
        <v>0</v>
      </c>
      <c r="P35" s="40">
        <f>INDEX('Expenditure (Budget)'!$D:$D,MATCH($B35,'Expenditure (Budget)'!$A:$A,0))*INDEX('Expenditure (Budget)'!$A$6:$AE$30,MATCH($B35,'Expenditure (Budget)'!$A$6:$A$30,0),MATCH('Cashflow forecast (monthly)'!P$2,'Expenditure (Budget)'!$A$4:$AE$4,0))</f>
        <v>0</v>
      </c>
      <c r="Q35" s="40">
        <f>INDEX('Expenditure (Budget)'!$D:$D,MATCH($B35,'Expenditure (Budget)'!$A:$A,0))*INDEX('Expenditure (Budget)'!$A$6:$AE$30,MATCH($B35,'Expenditure (Budget)'!$A$6:$A$30,0),MATCH('Cashflow forecast (monthly)'!Q$2,'Expenditure (Budget)'!$A$4:$AE$4,0))</f>
        <v>3000</v>
      </c>
      <c r="R35" s="40">
        <f>INDEX('Expenditure (Budget)'!$D:$D,MATCH($B35,'Expenditure (Budget)'!$A:$A,0))*INDEX('Expenditure (Budget)'!$A$6:$AE$30,MATCH($B35,'Expenditure (Budget)'!$A$6:$A$30,0),MATCH('Cashflow forecast (monthly)'!R$2,'Expenditure (Budget)'!$A$4:$AE$4,0))</f>
        <v>0</v>
      </c>
      <c r="S35" s="40">
        <f>INDEX('Expenditure (Budget)'!$D:$D,MATCH($B35,'Expenditure (Budget)'!$A:$A,0))*INDEX('Expenditure (Budget)'!$A$6:$AE$30,MATCH($B35,'Expenditure (Budget)'!$A$6:$A$30,0),MATCH('Cashflow forecast (monthly)'!S$2,'Expenditure (Budget)'!$A$4:$AE$4,0))</f>
        <v>3000</v>
      </c>
      <c r="T35" s="40">
        <f>INDEX('Expenditure (Budget)'!$D:$D,MATCH($B35,'Expenditure (Budget)'!$A:$A,0))*INDEX('Expenditure (Budget)'!$A$6:$AE$30,MATCH($B35,'Expenditure (Budget)'!$A$6:$A$30,0),MATCH('Cashflow forecast (monthly)'!T$2,'Expenditure (Budget)'!$A$4:$AE$4,0))</f>
        <v>0</v>
      </c>
      <c r="U35" s="40">
        <f>INDEX('Expenditure (Budget)'!$D:$D,MATCH($B35,'Expenditure (Budget)'!$A:$A,0))*INDEX('Expenditure (Budget)'!$A$6:$AE$30,MATCH($B35,'Expenditure (Budget)'!$A$6:$A$30,0),MATCH('Cashflow forecast (monthly)'!U$2,'Expenditure (Budget)'!$A$4:$AE$4,0))</f>
        <v>3000</v>
      </c>
      <c r="V35" s="40">
        <f>INDEX('Expenditure (Budget)'!$D:$D,MATCH($B35,'Expenditure (Budget)'!$A:$A,0))*INDEX('Expenditure (Budget)'!$A$6:$AE$30,MATCH($B35,'Expenditure (Budget)'!$A$6:$A$30,0),MATCH('Cashflow forecast (monthly)'!V$2,'Expenditure (Budget)'!$A$4:$AE$4,0))</f>
        <v>3000</v>
      </c>
      <c r="W35" s="107">
        <f>'Expenditure (Budget)'!L28*'Expenditure (Budget)'!$D$28</f>
        <v>0</v>
      </c>
      <c r="X35" s="107">
        <f>'Expenditure (Budget)'!M28*'Expenditure (Budget)'!$D$28</f>
        <v>0</v>
      </c>
      <c r="Y35" s="107">
        <f>'Expenditure (Budget)'!N28*'Expenditure (Budget)'!$D$28</f>
        <v>0</v>
      </c>
      <c r="Z35" s="107">
        <f>'Expenditure (Budget)'!O28*'Expenditure (Budget)'!$D$28</f>
        <v>0</v>
      </c>
    </row>
    <row r="36" spans="2:26" ht="20" customHeight="1" x14ac:dyDescent="0.35">
      <c r="B36" s="37" t="str">
        <f>'Expenditure (Budget)'!A29</f>
        <v>Training and learning</v>
      </c>
      <c r="C36" s="40">
        <f>INDEX('Expenditure (Budget)'!$D:$D,MATCH($B36,'Expenditure (Budget)'!$A:$A,0))*INDEX('Expenditure (Budget)'!$A$6:$AE$30,MATCH($B36,'Expenditure (Budget)'!$A$6:$A$30,0),MATCH('Cashflow forecast (monthly)'!C$2,'Expenditure (Budget)'!$A$4:$AE$4,0))</f>
        <v>200</v>
      </c>
      <c r="D36" s="40">
        <f>INDEX('Expenditure (Budget)'!$D:$D,MATCH($B36,'Expenditure (Budget)'!$A:$A,0))*INDEX('Expenditure (Budget)'!$A$6:$AE$30,MATCH($B36,'Expenditure (Budget)'!$A$6:$A$30,0),MATCH('Cashflow forecast (monthly)'!D$2,'Expenditure (Budget)'!$A$4:$AE$4,0))</f>
        <v>200</v>
      </c>
      <c r="E36" s="40">
        <f>INDEX('Expenditure (Budget)'!$D:$D,MATCH($B36,'Expenditure (Budget)'!$A:$A,0))*INDEX('Expenditure (Budget)'!$A$6:$AE$30,MATCH($B36,'Expenditure (Budget)'!$A$6:$A$30,0),MATCH('Cashflow forecast (monthly)'!E$2,'Expenditure (Budget)'!$A$4:$AE$4,0))</f>
        <v>200</v>
      </c>
      <c r="F36" s="40">
        <f>INDEX('Expenditure (Budget)'!$D:$D,MATCH($B36,'Expenditure (Budget)'!$A:$A,0))*INDEX('Expenditure (Budget)'!$A$6:$AE$30,MATCH($B36,'Expenditure (Budget)'!$A$6:$A$30,0),MATCH('Cashflow forecast (monthly)'!F$2,'Expenditure (Budget)'!$A$4:$AE$4,0))</f>
        <v>200</v>
      </c>
      <c r="G36" s="40">
        <f>INDEX('Expenditure (Budget)'!$D:$D,MATCH($B36,'Expenditure (Budget)'!$A:$A,0))*INDEX('Expenditure (Budget)'!$A$6:$AE$30,MATCH($B36,'Expenditure (Budget)'!$A$6:$A$30,0),MATCH('Cashflow forecast (monthly)'!G$2,'Expenditure (Budget)'!$A$4:$AE$4,0))</f>
        <v>200</v>
      </c>
      <c r="H36" s="40">
        <f>INDEX('Expenditure (Budget)'!$D:$D,MATCH($B36,'Expenditure (Budget)'!$A:$A,0))*INDEX('Expenditure (Budget)'!$A$6:$AE$30,MATCH($B36,'Expenditure (Budget)'!$A$6:$A$30,0),MATCH('Cashflow forecast (monthly)'!H$2,'Expenditure (Budget)'!$A$4:$AE$4,0))</f>
        <v>200</v>
      </c>
      <c r="I36" s="40">
        <f>INDEX('Expenditure (Budget)'!$D:$D,MATCH($B36,'Expenditure (Budget)'!$A:$A,0))*INDEX('Expenditure (Budget)'!$A$6:$AE$30,MATCH($B36,'Expenditure (Budget)'!$A$6:$A$30,0),MATCH('Cashflow forecast (monthly)'!I$2,'Expenditure (Budget)'!$A$4:$AE$4,0))</f>
        <v>200</v>
      </c>
      <c r="J36" s="40">
        <f>INDEX('Expenditure (Budget)'!$D:$D,MATCH($B36,'Expenditure (Budget)'!$A:$A,0))*INDEX('Expenditure (Budget)'!$A$6:$AE$30,MATCH($B36,'Expenditure (Budget)'!$A$6:$A$30,0),MATCH('Cashflow forecast (monthly)'!J$2,'Expenditure (Budget)'!$A$4:$AE$4,0))</f>
        <v>200</v>
      </c>
      <c r="K36" s="40">
        <f>INDEX('Expenditure (Budget)'!$D:$D,MATCH($B36,'Expenditure (Budget)'!$A:$A,0))*INDEX('Expenditure (Budget)'!$A$6:$AE$30,MATCH($B36,'Expenditure (Budget)'!$A$6:$A$30,0),MATCH('Cashflow forecast (monthly)'!K$2,'Expenditure (Budget)'!$A$4:$AE$4,0))</f>
        <v>200</v>
      </c>
      <c r="L36" s="40">
        <f>INDEX('Expenditure (Budget)'!$D:$D,MATCH($B36,'Expenditure (Budget)'!$A:$A,0))*INDEX('Expenditure (Budget)'!$A$6:$AE$30,MATCH($B36,'Expenditure (Budget)'!$A$6:$A$30,0),MATCH('Cashflow forecast (monthly)'!L$2,'Expenditure (Budget)'!$A$4:$AE$4,0))</f>
        <v>200</v>
      </c>
      <c r="M36" s="40">
        <f>INDEX('Expenditure (Budget)'!$D:$D,MATCH($B36,'Expenditure (Budget)'!$A:$A,0))*INDEX('Expenditure (Budget)'!$A$6:$AE$30,MATCH($B36,'Expenditure (Budget)'!$A$6:$A$30,0),MATCH('Cashflow forecast (monthly)'!M$2,'Expenditure (Budget)'!$A$4:$AE$4,0))</f>
        <v>200</v>
      </c>
      <c r="N36" s="40">
        <f>INDEX('Expenditure (Budget)'!$D:$D,MATCH($B36,'Expenditure (Budget)'!$A:$A,0))*INDEX('Expenditure (Budget)'!$A$6:$AE$30,MATCH($B36,'Expenditure (Budget)'!$A$6:$A$30,0),MATCH('Cashflow forecast (monthly)'!N$2,'Expenditure (Budget)'!$A$4:$AE$4,0))</f>
        <v>200</v>
      </c>
      <c r="O36" s="40">
        <f>INDEX('Expenditure (Budget)'!$D:$D,MATCH($B36,'Expenditure (Budget)'!$A:$A,0))*INDEX('Expenditure (Budget)'!$A$6:$AE$30,MATCH($B36,'Expenditure (Budget)'!$A$6:$A$30,0),MATCH('Cashflow forecast (monthly)'!O$2,'Expenditure (Budget)'!$A$4:$AE$4,0))</f>
        <v>200</v>
      </c>
      <c r="P36" s="40">
        <f>INDEX('Expenditure (Budget)'!$D:$D,MATCH($B36,'Expenditure (Budget)'!$A:$A,0))*INDEX('Expenditure (Budget)'!$A$6:$AE$30,MATCH($B36,'Expenditure (Budget)'!$A$6:$A$30,0),MATCH('Cashflow forecast (monthly)'!P$2,'Expenditure (Budget)'!$A$4:$AE$4,0))</f>
        <v>200</v>
      </c>
      <c r="Q36" s="40">
        <f>INDEX('Expenditure (Budget)'!$D:$D,MATCH($B36,'Expenditure (Budget)'!$A:$A,0))*INDEX('Expenditure (Budget)'!$A$6:$AE$30,MATCH($B36,'Expenditure (Budget)'!$A$6:$A$30,0),MATCH('Cashflow forecast (monthly)'!Q$2,'Expenditure (Budget)'!$A$4:$AE$4,0))</f>
        <v>200</v>
      </c>
      <c r="R36" s="40">
        <f>INDEX('Expenditure (Budget)'!$D:$D,MATCH($B36,'Expenditure (Budget)'!$A:$A,0))*INDEX('Expenditure (Budget)'!$A$6:$AE$30,MATCH($B36,'Expenditure (Budget)'!$A$6:$A$30,0),MATCH('Cashflow forecast (monthly)'!R$2,'Expenditure (Budget)'!$A$4:$AE$4,0))</f>
        <v>200</v>
      </c>
      <c r="S36" s="40">
        <f>INDEX('Expenditure (Budget)'!$D:$D,MATCH($B36,'Expenditure (Budget)'!$A:$A,0))*INDEX('Expenditure (Budget)'!$A$6:$AE$30,MATCH($B36,'Expenditure (Budget)'!$A$6:$A$30,0),MATCH('Cashflow forecast (monthly)'!S$2,'Expenditure (Budget)'!$A$4:$AE$4,0))</f>
        <v>200</v>
      </c>
      <c r="T36" s="40">
        <f>INDEX('Expenditure (Budget)'!$D:$D,MATCH($B36,'Expenditure (Budget)'!$A:$A,0))*INDEX('Expenditure (Budget)'!$A$6:$AE$30,MATCH($B36,'Expenditure (Budget)'!$A$6:$A$30,0),MATCH('Cashflow forecast (monthly)'!T$2,'Expenditure (Budget)'!$A$4:$AE$4,0))</f>
        <v>200</v>
      </c>
      <c r="U36" s="40">
        <f>INDEX('Expenditure (Budget)'!$D:$D,MATCH($B36,'Expenditure (Budget)'!$A:$A,0))*INDEX('Expenditure (Budget)'!$A$6:$AE$30,MATCH($B36,'Expenditure (Budget)'!$A$6:$A$30,0),MATCH('Cashflow forecast (monthly)'!U$2,'Expenditure (Budget)'!$A$4:$AE$4,0))</f>
        <v>200</v>
      </c>
      <c r="V36" s="40">
        <f>INDEX('Expenditure (Budget)'!$D:$D,MATCH($B36,'Expenditure (Budget)'!$A:$A,0))*INDEX('Expenditure (Budget)'!$A$6:$AE$30,MATCH($B36,'Expenditure (Budget)'!$A$6:$A$30,0),MATCH('Cashflow forecast (monthly)'!V$2,'Expenditure (Budget)'!$A$4:$AE$4,0))</f>
        <v>200</v>
      </c>
      <c r="W36" s="107">
        <f>'Expenditure (Budget)'!L29*'Expenditure (Budget)'!$D$29</f>
        <v>200</v>
      </c>
      <c r="X36" s="107">
        <f>'Expenditure (Budget)'!M29*'Expenditure (Budget)'!$D$29</f>
        <v>200</v>
      </c>
      <c r="Y36" s="107">
        <f>'Expenditure (Budget)'!N29*'Expenditure (Budget)'!$D$29</f>
        <v>200</v>
      </c>
      <c r="Z36" s="107">
        <f>'Expenditure (Budget)'!O29*'Expenditure (Budget)'!$D$29</f>
        <v>200</v>
      </c>
    </row>
    <row r="37" spans="2:26" ht="20" customHeight="1" x14ac:dyDescent="0.35">
      <c r="B37" s="37" t="str">
        <f>'Expenditure (Budget)'!A30</f>
        <v>Marketing</v>
      </c>
      <c r="C37" s="40">
        <f>INDEX('Expenditure (Budget)'!$D:$D,MATCH($B37,'Expenditure (Budget)'!$A:$A,0))*INDEX('Expenditure (Budget)'!$A$6:$AE$30,MATCH($B37,'Expenditure (Budget)'!$A$6:$A$30,0),MATCH('Cashflow forecast (monthly)'!C$2,'Expenditure (Budget)'!$A$4:$AE$4,0))</f>
        <v>150</v>
      </c>
      <c r="D37" s="40">
        <f>INDEX('Expenditure (Budget)'!$D:$D,MATCH($B37,'Expenditure (Budget)'!$A:$A,0))*INDEX('Expenditure (Budget)'!$A$6:$AE$30,MATCH($B37,'Expenditure (Budget)'!$A$6:$A$30,0),MATCH('Cashflow forecast (monthly)'!D$2,'Expenditure (Budget)'!$A$4:$AE$4,0))</f>
        <v>150</v>
      </c>
      <c r="E37" s="40">
        <f>INDEX('Expenditure (Budget)'!$D:$D,MATCH($B37,'Expenditure (Budget)'!$A:$A,0))*INDEX('Expenditure (Budget)'!$A$6:$AE$30,MATCH($B37,'Expenditure (Budget)'!$A$6:$A$30,0),MATCH('Cashflow forecast (monthly)'!E$2,'Expenditure (Budget)'!$A$4:$AE$4,0))</f>
        <v>150</v>
      </c>
      <c r="F37" s="40">
        <f>INDEX('Expenditure (Budget)'!$D:$D,MATCH($B37,'Expenditure (Budget)'!$A:$A,0))*INDEX('Expenditure (Budget)'!$A$6:$AE$30,MATCH($B37,'Expenditure (Budget)'!$A$6:$A$30,0),MATCH('Cashflow forecast (monthly)'!F$2,'Expenditure (Budget)'!$A$4:$AE$4,0))</f>
        <v>150</v>
      </c>
      <c r="G37" s="40">
        <f>INDEX('Expenditure (Budget)'!$D:$D,MATCH($B37,'Expenditure (Budget)'!$A:$A,0))*INDEX('Expenditure (Budget)'!$A$6:$AE$30,MATCH($B37,'Expenditure (Budget)'!$A$6:$A$30,0),MATCH('Cashflow forecast (monthly)'!G$2,'Expenditure (Budget)'!$A$4:$AE$4,0))</f>
        <v>150</v>
      </c>
      <c r="H37" s="40">
        <f>INDEX('Expenditure (Budget)'!$D:$D,MATCH($B37,'Expenditure (Budget)'!$A:$A,0))*INDEX('Expenditure (Budget)'!$A$6:$AE$30,MATCH($B37,'Expenditure (Budget)'!$A$6:$A$30,0),MATCH('Cashflow forecast (monthly)'!H$2,'Expenditure (Budget)'!$A$4:$AE$4,0))</f>
        <v>150</v>
      </c>
      <c r="I37" s="40">
        <f>INDEX('Expenditure (Budget)'!$D:$D,MATCH($B37,'Expenditure (Budget)'!$A:$A,0))*INDEX('Expenditure (Budget)'!$A$6:$AE$30,MATCH($B37,'Expenditure (Budget)'!$A$6:$A$30,0),MATCH('Cashflow forecast (monthly)'!I$2,'Expenditure (Budget)'!$A$4:$AE$4,0))</f>
        <v>150</v>
      </c>
      <c r="J37" s="40">
        <f>INDEX('Expenditure (Budget)'!$D:$D,MATCH($B37,'Expenditure (Budget)'!$A:$A,0))*INDEX('Expenditure (Budget)'!$A$6:$AE$30,MATCH($B37,'Expenditure (Budget)'!$A$6:$A$30,0),MATCH('Cashflow forecast (monthly)'!J$2,'Expenditure (Budget)'!$A$4:$AE$4,0))</f>
        <v>150</v>
      </c>
      <c r="K37" s="40">
        <f>INDEX('Expenditure (Budget)'!$D:$D,MATCH($B37,'Expenditure (Budget)'!$A:$A,0))*INDEX('Expenditure (Budget)'!$A$6:$AE$30,MATCH($B37,'Expenditure (Budget)'!$A$6:$A$30,0),MATCH('Cashflow forecast (monthly)'!K$2,'Expenditure (Budget)'!$A$4:$AE$4,0))</f>
        <v>150</v>
      </c>
      <c r="L37" s="40">
        <f>INDEX('Expenditure (Budget)'!$D:$D,MATCH($B37,'Expenditure (Budget)'!$A:$A,0))*INDEX('Expenditure (Budget)'!$A$6:$AE$30,MATCH($B37,'Expenditure (Budget)'!$A$6:$A$30,0),MATCH('Cashflow forecast (monthly)'!L$2,'Expenditure (Budget)'!$A$4:$AE$4,0))</f>
        <v>150</v>
      </c>
      <c r="M37" s="40">
        <f>INDEX('Expenditure (Budget)'!$D:$D,MATCH($B37,'Expenditure (Budget)'!$A:$A,0))*INDEX('Expenditure (Budget)'!$A$6:$AE$30,MATCH($B37,'Expenditure (Budget)'!$A$6:$A$30,0),MATCH('Cashflow forecast (monthly)'!M$2,'Expenditure (Budget)'!$A$4:$AE$4,0))</f>
        <v>150</v>
      </c>
      <c r="N37" s="40">
        <f>INDEX('Expenditure (Budget)'!$D:$D,MATCH($B37,'Expenditure (Budget)'!$A:$A,0))*INDEX('Expenditure (Budget)'!$A$6:$AE$30,MATCH($B37,'Expenditure (Budget)'!$A$6:$A$30,0),MATCH('Cashflow forecast (monthly)'!N$2,'Expenditure (Budget)'!$A$4:$AE$4,0))</f>
        <v>150</v>
      </c>
      <c r="O37" s="40">
        <f>INDEX('Expenditure (Budget)'!$D:$D,MATCH($B37,'Expenditure (Budget)'!$A:$A,0))*INDEX('Expenditure (Budget)'!$A$6:$AE$30,MATCH($B37,'Expenditure (Budget)'!$A$6:$A$30,0),MATCH('Cashflow forecast (monthly)'!O$2,'Expenditure (Budget)'!$A$4:$AE$4,0))</f>
        <v>150</v>
      </c>
      <c r="P37" s="40">
        <f>INDEX('Expenditure (Budget)'!$D:$D,MATCH($B37,'Expenditure (Budget)'!$A:$A,0))*INDEX('Expenditure (Budget)'!$A$6:$AE$30,MATCH($B37,'Expenditure (Budget)'!$A$6:$A$30,0),MATCH('Cashflow forecast (monthly)'!P$2,'Expenditure (Budget)'!$A$4:$AE$4,0))</f>
        <v>150</v>
      </c>
      <c r="Q37" s="40">
        <f>INDEX('Expenditure (Budget)'!$D:$D,MATCH($B37,'Expenditure (Budget)'!$A:$A,0))*INDEX('Expenditure (Budget)'!$A$6:$AE$30,MATCH($B37,'Expenditure (Budget)'!$A$6:$A$30,0),MATCH('Cashflow forecast (monthly)'!Q$2,'Expenditure (Budget)'!$A$4:$AE$4,0))</f>
        <v>150</v>
      </c>
      <c r="R37" s="40">
        <f>INDEX('Expenditure (Budget)'!$D:$D,MATCH($B37,'Expenditure (Budget)'!$A:$A,0))*INDEX('Expenditure (Budget)'!$A$6:$AE$30,MATCH($B37,'Expenditure (Budget)'!$A$6:$A$30,0),MATCH('Cashflow forecast (monthly)'!R$2,'Expenditure (Budget)'!$A$4:$AE$4,0))</f>
        <v>150</v>
      </c>
      <c r="S37" s="40">
        <f>INDEX('Expenditure (Budget)'!$D:$D,MATCH($B37,'Expenditure (Budget)'!$A:$A,0))*INDEX('Expenditure (Budget)'!$A$6:$AE$30,MATCH($B37,'Expenditure (Budget)'!$A$6:$A$30,0),MATCH('Cashflow forecast (monthly)'!S$2,'Expenditure (Budget)'!$A$4:$AE$4,0))</f>
        <v>150</v>
      </c>
      <c r="T37" s="40">
        <f>INDEX('Expenditure (Budget)'!$D:$D,MATCH($B37,'Expenditure (Budget)'!$A:$A,0))*INDEX('Expenditure (Budget)'!$A$6:$AE$30,MATCH($B37,'Expenditure (Budget)'!$A$6:$A$30,0),MATCH('Cashflow forecast (monthly)'!T$2,'Expenditure (Budget)'!$A$4:$AE$4,0))</f>
        <v>150</v>
      </c>
      <c r="U37" s="40">
        <f>INDEX('Expenditure (Budget)'!$D:$D,MATCH($B37,'Expenditure (Budget)'!$A:$A,0))*INDEX('Expenditure (Budget)'!$A$6:$AE$30,MATCH($B37,'Expenditure (Budget)'!$A$6:$A$30,0),MATCH('Cashflow forecast (monthly)'!U$2,'Expenditure (Budget)'!$A$4:$AE$4,0))</f>
        <v>150</v>
      </c>
      <c r="V37" s="40">
        <f>INDEX('Expenditure (Budget)'!$D:$D,MATCH($B37,'Expenditure (Budget)'!$A:$A,0))*INDEX('Expenditure (Budget)'!$A$6:$AE$30,MATCH($B37,'Expenditure (Budget)'!$A$6:$A$30,0),MATCH('Cashflow forecast (monthly)'!V$2,'Expenditure (Budget)'!$A$4:$AE$4,0))</f>
        <v>150</v>
      </c>
      <c r="W37" s="107">
        <f>'Expenditure (Budget)'!L30*'Expenditure (Budget)'!$D$30</f>
        <v>150</v>
      </c>
      <c r="X37" s="107">
        <f>'Expenditure (Budget)'!M30*'Expenditure (Budget)'!$D$30</f>
        <v>150</v>
      </c>
      <c r="Y37" s="107">
        <f>'Expenditure (Budget)'!N30*'Expenditure (Budget)'!$D$30</f>
        <v>150</v>
      </c>
      <c r="Z37" s="107">
        <f>'Expenditure (Budget)'!O30*'Expenditure (Budget)'!$D$30</f>
        <v>150</v>
      </c>
    </row>
    <row r="38" spans="2:26" ht="24" customHeight="1" x14ac:dyDescent="0.35">
      <c r="B38" s="44" t="s">
        <v>79</v>
      </c>
      <c r="C38" s="45">
        <f>SUM(C13:C37)</f>
        <v>4675</v>
      </c>
      <c r="D38" s="45">
        <f t="shared" ref="D38:Z38" si="1">SUM(D13:D37)</f>
        <v>9575</v>
      </c>
      <c r="E38" s="45">
        <f t="shared" si="1"/>
        <v>16350</v>
      </c>
      <c r="F38" s="45">
        <f t="shared" si="1"/>
        <v>30500</v>
      </c>
      <c r="G38" s="45">
        <f t="shared" si="1"/>
        <v>25400</v>
      </c>
      <c r="H38" s="45">
        <f t="shared" si="1"/>
        <v>30550</v>
      </c>
      <c r="I38" s="45">
        <f t="shared" si="1"/>
        <v>31550</v>
      </c>
      <c r="J38" s="45">
        <f>SUM(J13:J37)</f>
        <v>31350</v>
      </c>
      <c r="K38" s="45">
        <f t="shared" si="1"/>
        <v>33000</v>
      </c>
      <c r="L38" s="45">
        <f t="shared" si="1"/>
        <v>32300</v>
      </c>
      <c r="M38" s="45">
        <f t="shared" si="1"/>
        <v>32900</v>
      </c>
      <c r="N38" s="45">
        <f t="shared" si="1"/>
        <v>44000</v>
      </c>
      <c r="O38" s="45">
        <f t="shared" si="1"/>
        <v>37500</v>
      </c>
      <c r="P38" s="45">
        <f t="shared" si="1"/>
        <v>37650</v>
      </c>
      <c r="Q38" s="45">
        <f t="shared" si="1"/>
        <v>44800</v>
      </c>
      <c r="R38" s="45">
        <f t="shared" si="1"/>
        <v>45300</v>
      </c>
      <c r="S38" s="45">
        <f t="shared" si="1"/>
        <v>40950</v>
      </c>
      <c r="T38" s="45">
        <f t="shared" si="1"/>
        <v>42100</v>
      </c>
      <c r="U38" s="45">
        <f t="shared" si="1"/>
        <v>41100</v>
      </c>
      <c r="V38" s="45">
        <f t="shared" si="1"/>
        <v>43750</v>
      </c>
      <c r="W38" s="45">
        <f t="shared" si="1"/>
        <v>38400</v>
      </c>
      <c r="X38" s="45">
        <f t="shared" si="1"/>
        <v>38550</v>
      </c>
      <c r="Y38" s="45">
        <f t="shared" si="1"/>
        <v>38400</v>
      </c>
      <c r="Z38" s="45">
        <f>SUM(Z13:Z37)</f>
        <v>49900</v>
      </c>
    </row>
    <row r="39" spans="2:26" ht="20" customHeight="1" x14ac:dyDescent="0.3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2:26" ht="24" customHeight="1" thickBot="1" x14ac:dyDescent="0.4">
      <c r="B40" s="48" t="s">
        <v>80</v>
      </c>
      <c r="C40" s="49">
        <f>C10-C38</f>
        <v>16725</v>
      </c>
      <c r="D40" s="49">
        <f>D10-D38</f>
        <v>11825</v>
      </c>
      <c r="E40" s="49">
        <f>E10-E38</f>
        <v>5050</v>
      </c>
      <c r="F40" s="49">
        <f>F10-F38</f>
        <v>3740</v>
      </c>
      <c r="G40" s="49">
        <f>G10-G38</f>
        <v>8840</v>
      </c>
      <c r="H40" s="49">
        <f>H10-H38</f>
        <v>9410</v>
      </c>
      <c r="I40" s="49">
        <f>I10-I38</f>
        <v>2690</v>
      </c>
      <c r="J40" s="49">
        <f>J10-J38</f>
        <v>7170</v>
      </c>
      <c r="K40" s="49">
        <f>K10-K38</f>
        <v>5520</v>
      </c>
      <c r="L40" s="49">
        <f>L10-L38</f>
        <v>20500</v>
      </c>
      <c r="M40" s="49">
        <f>M10-M38</f>
        <v>18460</v>
      </c>
      <c r="N40" s="49">
        <f>N10-N38</f>
        <v>15920</v>
      </c>
      <c r="O40" s="49">
        <f>O10-O38</f>
        <v>29940</v>
      </c>
      <c r="P40" s="49">
        <f>P10-P38</f>
        <v>39790</v>
      </c>
      <c r="Q40" s="49">
        <f>Q10-Q38</f>
        <v>33440</v>
      </c>
      <c r="R40" s="49">
        <f>R10-R38</f>
        <v>55440</v>
      </c>
      <c r="S40" s="49">
        <f>S10-S38</f>
        <v>57690</v>
      </c>
      <c r="T40" s="49">
        <f>T10-T38</f>
        <v>64040</v>
      </c>
      <c r="U40" s="49">
        <f>U10-U38</f>
        <v>78260</v>
      </c>
      <c r="V40" s="49">
        <f>V10-V38</f>
        <v>78510</v>
      </c>
      <c r="W40" s="49">
        <f t="shared" ref="W40:Z40" si="2">W10-W38</f>
        <v>76360</v>
      </c>
      <c r="X40" s="49">
        <f t="shared" si="2"/>
        <v>107290</v>
      </c>
      <c r="Y40" s="49">
        <f t="shared" si="2"/>
        <v>122840</v>
      </c>
      <c r="Z40" s="49">
        <f t="shared" si="2"/>
        <v>101340</v>
      </c>
    </row>
    <row r="41" spans="2:26" ht="20" customHeight="1" x14ac:dyDescent="0.35"/>
    <row r="42" spans="2:26" ht="20" customHeight="1" thickBot="1" x14ac:dyDescent="0.4">
      <c r="B42" s="48" t="s">
        <v>86</v>
      </c>
      <c r="C42" s="54">
        <v>0</v>
      </c>
      <c r="D42" s="52">
        <f>C43</f>
        <v>16725</v>
      </c>
      <c r="E42" s="52">
        <f t="shared" ref="E42:V42" si="3">D43</f>
        <v>28550</v>
      </c>
      <c r="F42" s="52">
        <f t="shared" si="3"/>
        <v>33600</v>
      </c>
      <c r="G42" s="52">
        <f>F43</f>
        <v>37340</v>
      </c>
      <c r="H42" s="52">
        <f t="shared" si="3"/>
        <v>46180</v>
      </c>
      <c r="I42" s="52">
        <f t="shared" si="3"/>
        <v>55590</v>
      </c>
      <c r="J42" s="52">
        <f t="shared" si="3"/>
        <v>58280</v>
      </c>
      <c r="K42" s="52">
        <f t="shared" si="3"/>
        <v>65450</v>
      </c>
      <c r="L42" s="52">
        <f>K43</f>
        <v>70970</v>
      </c>
      <c r="M42" s="52">
        <f t="shared" si="3"/>
        <v>91470</v>
      </c>
      <c r="N42" s="52">
        <f t="shared" si="3"/>
        <v>109930</v>
      </c>
      <c r="O42" s="52">
        <f t="shared" si="3"/>
        <v>125850</v>
      </c>
      <c r="P42" s="52">
        <f t="shared" si="3"/>
        <v>155790</v>
      </c>
      <c r="Q42" s="52">
        <f t="shared" si="3"/>
        <v>195580</v>
      </c>
      <c r="R42" s="52">
        <f t="shared" si="3"/>
        <v>229020</v>
      </c>
      <c r="S42" s="52">
        <f t="shared" si="3"/>
        <v>284460</v>
      </c>
      <c r="T42" s="52">
        <f t="shared" si="3"/>
        <v>342150</v>
      </c>
      <c r="U42" s="52">
        <f t="shared" si="3"/>
        <v>406190</v>
      </c>
      <c r="V42" s="52">
        <f>U43</f>
        <v>484450</v>
      </c>
      <c r="W42" s="52">
        <f t="shared" ref="W42:Z42" si="4">V43</f>
        <v>562960</v>
      </c>
      <c r="X42" s="52">
        <f t="shared" si="4"/>
        <v>639320</v>
      </c>
      <c r="Y42" s="52">
        <f t="shared" si="4"/>
        <v>746610</v>
      </c>
      <c r="Z42" s="52">
        <f>Y43</f>
        <v>869450</v>
      </c>
    </row>
    <row r="43" spans="2:26" ht="20" customHeight="1" thickBot="1" x14ac:dyDescent="0.4">
      <c r="B43" s="48" t="s">
        <v>87</v>
      </c>
      <c r="C43" s="53">
        <f>C42+C40</f>
        <v>16725</v>
      </c>
      <c r="D43" s="53">
        <f>D42+D40</f>
        <v>28550</v>
      </c>
      <c r="E43" s="53">
        <f t="shared" ref="E43:V43" si="5">E42+E40</f>
        <v>33600</v>
      </c>
      <c r="F43" s="53">
        <f t="shared" si="5"/>
        <v>37340</v>
      </c>
      <c r="G43" s="53">
        <f>G42+G40</f>
        <v>46180</v>
      </c>
      <c r="H43" s="53">
        <f t="shared" si="5"/>
        <v>55590</v>
      </c>
      <c r="I43" s="53">
        <f t="shared" si="5"/>
        <v>58280</v>
      </c>
      <c r="J43" s="53">
        <f t="shared" si="5"/>
        <v>65450</v>
      </c>
      <c r="K43" s="53">
        <f t="shared" si="5"/>
        <v>70970</v>
      </c>
      <c r="L43" s="53">
        <f t="shared" si="5"/>
        <v>91470</v>
      </c>
      <c r="M43" s="53">
        <f t="shared" si="5"/>
        <v>109930</v>
      </c>
      <c r="N43" s="53">
        <f t="shared" si="5"/>
        <v>125850</v>
      </c>
      <c r="O43" s="53">
        <f t="shared" si="5"/>
        <v>155790</v>
      </c>
      <c r="P43" s="53">
        <f t="shared" si="5"/>
        <v>195580</v>
      </c>
      <c r="Q43" s="53">
        <f t="shared" si="5"/>
        <v>229020</v>
      </c>
      <c r="R43" s="53">
        <f t="shared" si="5"/>
        <v>284460</v>
      </c>
      <c r="S43" s="53">
        <f t="shared" si="5"/>
        <v>342150</v>
      </c>
      <c r="T43" s="53">
        <f t="shared" si="5"/>
        <v>406190</v>
      </c>
      <c r="U43" s="53">
        <f t="shared" si="5"/>
        <v>484450</v>
      </c>
      <c r="V43" s="53">
        <f>V42+V40</f>
        <v>562960</v>
      </c>
      <c r="W43" s="53">
        <f>W42+W40</f>
        <v>639320</v>
      </c>
      <c r="X43" s="53">
        <f t="shared" ref="W43:Z43" si="6">X42+X40</f>
        <v>746610</v>
      </c>
      <c r="Y43" s="53">
        <f>Y42+Y40</f>
        <v>869450</v>
      </c>
      <c r="Z43" s="53">
        <f>Z42+Z40</f>
        <v>970790</v>
      </c>
    </row>
    <row r="44" spans="2:26" ht="20" customHeight="1" x14ac:dyDescent="0.35"/>
    <row r="45" spans="2:26" ht="20" customHeight="1" x14ac:dyDescent="0.35"/>
    <row r="46" spans="2:26" ht="20" customHeight="1" x14ac:dyDescent="0.35"/>
    <row r="47" spans="2:26" ht="20" customHeight="1" x14ac:dyDescent="0.35"/>
    <row r="48" spans="2:26" ht="20" customHeight="1" x14ac:dyDescent="0.35"/>
  </sheetData>
  <mergeCells count="2">
    <mergeCell ref="C1:N1"/>
    <mergeCell ref="O1:Z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Revenue model</vt:lpstr>
      <vt:lpstr>Expenditure (Budget)</vt:lpstr>
      <vt:lpstr>Cashflow forecast (monthly)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Joevas Asare</dc:creator>
  <cp:lastModifiedBy>Joevas Asare</cp:lastModifiedBy>
  <cp:lastPrinted>2023-01-23T09:47:42Z</cp:lastPrinted>
  <dcterms:created xsi:type="dcterms:W3CDTF">2021-11-16T01:21:32Z</dcterms:created>
  <dcterms:modified xsi:type="dcterms:W3CDTF">2023-01-23T17:19:21Z</dcterms:modified>
</cp:coreProperties>
</file>